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01 工作文件\2025\甲醇初期雨水池进口阀门井加装提升泵\"/>
    </mc:Choice>
  </mc:AlternateContent>
  <xr:revisionPtr revIDLastSave="0" documentId="13_ncr:1_{6F7BF0AC-7F0A-4D2B-85B0-BD45345E929F}" xr6:coauthVersionLast="47" xr6:coauthVersionMax="47" xr10:uidLastSave="{00000000-0000-0000-0000-000000000000}"/>
  <bookViews>
    <workbookView xWindow="-24120" yWindow="-135" windowWidth="24240" windowHeight="13140" activeTab="3" xr2:uid="{00000000-000D-0000-FFFF-FFFF00000000}"/>
  </bookViews>
  <sheets>
    <sheet name="首页" sheetId="28" r:id="rId1"/>
    <sheet name="索引" sheetId="67" r:id="rId2"/>
    <sheet name="源数据" sheetId="65" state="hidden" r:id="rId3"/>
    <sheet name="浮球(子)液位开关" sheetId="97" r:id="rId4"/>
  </sheets>
  <definedNames>
    <definedName name="_xlnm.Print_Area" localSheetId="3">'浮球(子)液位开关'!$B$1:$AH$44</definedName>
    <definedName name="_xlnm.Print_Area" localSheetId="0">首页!$B$1:$AH$38</definedName>
    <definedName name="_xlnm.Print_Area" localSheetId="1">索引!$B$1:$AH$47</definedName>
    <definedName name="_xlnm.Print_Titles" localSheetId="3">'浮球(子)液位开关'!$1:$4</definedName>
    <definedName name="版次">首页!$B$37</definedName>
    <definedName name="材料">OFFSET(源数据!$AB$1,1,,COUNTA(源数据!$AB:$AB,1)-1)</definedName>
    <definedName name="测量管材质">源数据!$AT$2:$AT$5</definedName>
    <definedName name="衬里">OFFSET(源数据!$AH$1,1,,COUNTA(源数据!$AH:$AH,1)-1)</definedName>
    <definedName name="电极材料">OFFSET(源数据!$AI$1,1,,COUNTA(源数据!$AI:$AI,1)-1)</definedName>
    <definedName name="阀体">OFFSET(源数据!$AJ$1,1,,COUNTA(源数据!$AJ:$AJ,1)-1)</definedName>
    <definedName name="阀芯">OFFSET(源数据!$AK$1,1,,COUNTA(源数据!$AK:$AK,1)-1)</definedName>
    <definedName name="法兰标准">OFFSET(源数据!$Z$1,1,,COUNTA(源数据!$Z:$Z,1)-1)</definedName>
    <definedName name="法兰尺寸">OFFSET(源数据!$AA$1,1,,COUNTA(源数据!$AA:$AA,1)-1)</definedName>
    <definedName name="法兰等级">OFFSET(源数据!$AQ$1,1,,COUNTA(源数据!$AQ:$AQ,1)-1)</definedName>
    <definedName name="法兰密封面">OFFSET(源数据!$AP$1,1,,COUNTA(源数据!$AP:$AP,1)-1)</definedName>
    <definedName name="防爆等级">OFFSET(源数据!$X$1,1,,COUNTA(源数据!$X:$X,1)-1)</definedName>
    <definedName name="防护等级">OFFSET(源数据!$AC$1,1,,COUNTA(源数据!$AC:$AC,1)-1)</definedName>
    <definedName name="工程号">首页!$Z$2</definedName>
    <definedName name="工艺连接尺寸">OFFSET(源数据!$Y$1,1,,COUNTA(源数据!$Y:$Y,1)-1)</definedName>
    <definedName name="管道连接型式">OFFSET(源数据!$AO$1,1,,COUNTA(源数据!$AO:$AO,1)-1)</definedName>
    <definedName name="接口尺寸">OFFSET(源数据!$W$1,1,,COUNTA(源数据!$W:$W,1)-1)</definedName>
    <definedName name="节流元件形式">OFFSET(源数据!$AL$1,1,,COUNTA(源数据!$AL:$AL,1)-1)</definedName>
    <definedName name="精度等级">OFFSET(源数据!$AF$1,1,,COUNTA(源数据!$AF:$AF,1)-1)</definedName>
    <definedName name="螺纹连接M27×2">OFFSET(源数据!$Y$1,1,,COUNTA(源数据!$Y:$Y,1)-1)</definedName>
    <definedName name="膜片材质">源数据!$AS$2:$AS$8</definedName>
    <definedName name="气体测量原理">OFFSET(源数据!$AM$1,1,,COUNTA(源数据!$AM:$AM)-1)</definedName>
    <definedName name="设计阶段">首页!$Z$4</definedName>
    <definedName name="套管结构形式">OFFSET(源数据!$AR$1,1,,COUNTA(源数据!$AR:$AR,1)-1)</definedName>
    <definedName name="天线型式">OFFSET(源数据!$AN$1,1,,COUNTA(源数据!$AN:$AN,1)-1)</definedName>
    <definedName name="填充液">OFFSET(源数据!$AG$1,1,,COUNTA(源数据!$AG:$AG,1)-1)</definedName>
    <definedName name="图号">首页!$Z$3</definedName>
    <definedName name="外径">OFFSET(源数据!$AD$1,1,,COUNTA(源数据!$AD:$AD,1)-1)</definedName>
    <definedName name="项目名称">首页!$W$1</definedName>
    <definedName name="信号类型">OFFSET(源数据!$V$1,1,,COUNTA(源数据!$V:$V)-1)</definedName>
    <definedName name="压力元件形式">OFFSET(源数据!$AE$1,1,,COUNTA(源数据!$AE:$AE,1)-1)</definedName>
    <definedName name="主项号">首页!$AF$2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65" l="1"/>
  <c r="J3" i="65"/>
  <c r="N62" i="65" s="1"/>
  <c r="J38" i="65"/>
  <c r="J39" i="65"/>
  <c r="J40" i="65"/>
  <c r="J41" i="65"/>
  <c r="J42" i="65"/>
  <c r="J43" i="65"/>
  <c r="J44" i="65"/>
  <c r="J45" i="65"/>
  <c r="J46" i="65"/>
  <c r="J47" i="65"/>
  <c r="J48" i="65"/>
  <c r="J49" i="65"/>
  <c r="J50" i="65"/>
  <c r="J51" i="65"/>
  <c r="J52" i="65"/>
  <c r="J53" i="65"/>
  <c r="J54" i="65"/>
  <c r="J55" i="65"/>
  <c r="J56" i="65"/>
  <c r="J57" i="65"/>
  <c r="J58" i="65"/>
  <c r="J59" i="65"/>
  <c r="J60" i="65"/>
  <c r="J61" i="65"/>
  <c r="J62" i="65"/>
  <c r="J63" i="65"/>
  <c r="J64" i="65"/>
  <c r="J65" i="65"/>
  <c r="J66" i="65"/>
  <c r="J67" i="65"/>
  <c r="J68" i="65"/>
  <c r="J69" i="65"/>
  <c r="J70" i="65"/>
  <c r="J71" i="65"/>
  <c r="J72" i="65"/>
  <c r="J73" i="65"/>
  <c r="J74" i="65"/>
  <c r="J75" i="65"/>
  <c r="J76" i="65"/>
  <c r="J77" i="65"/>
  <c r="J78" i="65"/>
  <c r="J79" i="65"/>
  <c r="J80" i="65"/>
  <c r="J81" i="65"/>
  <c r="J82" i="65"/>
  <c r="J83" i="65"/>
  <c r="J84" i="65"/>
  <c r="J85" i="65"/>
  <c r="J86" i="65"/>
  <c r="J87" i="65"/>
  <c r="J88" i="65"/>
  <c r="J89" i="65"/>
  <c r="J90" i="65"/>
  <c r="J91" i="65"/>
  <c r="J92" i="65"/>
  <c r="J93" i="65"/>
  <c r="J94" i="65"/>
  <c r="J95" i="65"/>
  <c r="J96" i="65"/>
  <c r="J97" i="65"/>
  <c r="J98" i="65"/>
  <c r="J99" i="65"/>
  <c r="J100" i="65"/>
  <c r="J101" i="65"/>
  <c r="J102" i="65"/>
  <c r="J103" i="65"/>
  <c r="J104" i="65"/>
  <c r="J105" i="65"/>
  <c r="J106" i="65"/>
  <c r="J107" i="65"/>
  <c r="J108" i="65"/>
  <c r="J109" i="65"/>
  <c r="J110" i="65"/>
  <c r="J111" i="65"/>
  <c r="J112" i="65"/>
  <c r="J113" i="65"/>
  <c r="J114" i="65"/>
  <c r="J115" i="65"/>
  <c r="J116" i="65"/>
  <c r="J117" i="65"/>
  <c r="J118" i="65"/>
  <c r="J119" i="65"/>
  <c r="J120" i="65"/>
  <c r="J121" i="65"/>
  <c r="J122" i="65"/>
  <c r="J123" i="65"/>
  <c r="J124" i="65"/>
  <c r="J125" i="65"/>
  <c r="J126" i="65"/>
  <c r="J127" i="65"/>
  <c r="J128" i="65"/>
  <c r="J129" i="65"/>
  <c r="J130" i="65"/>
  <c r="J131" i="65"/>
  <c r="J132" i="65"/>
  <c r="J133" i="65"/>
  <c r="J134" i="65"/>
  <c r="J135" i="65"/>
  <c r="J136" i="65"/>
  <c r="J137" i="65"/>
  <c r="J138" i="65"/>
  <c r="J139" i="65"/>
  <c r="J140" i="65"/>
  <c r="J141" i="65"/>
  <c r="J142" i="65"/>
  <c r="J143" i="65"/>
  <c r="J144" i="65"/>
  <c r="J145" i="65"/>
  <c r="J146" i="65"/>
  <c r="J147" i="65"/>
  <c r="J148" i="65"/>
  <c r="J149" i="65"/>
  <c r="J150" i="65"/>
  <c r="J151" i="65"/>
  <c r="J152" i="65"/>
  <c r="J153" i="65"/>
  <c r="J154" i="65"/>
  <c r="J155" i="65"/>
  <c r="J156" i="65"/>
  <c r="J157" i="65"/>
  <c r="J158" i="65"/>
  <c r="J159" i="65"/>
  <c r="J160" i="65"/>
  <c r="J161" i="65"/>
  <c r="J162" i="65"/>
  <c r="J163" i="65"/>
  <c r="J164" i="65"/>
  <c r="J165" i="65"/>
  <c r="J166" i="65"/>
  <c r="J167" i="65"/>
  <c r="J168" i="65"/>
  <c r="J169" i="65"/>
  <c r="J170" i="65"/>
  <c r="J171" i="65"/>
  <c r="J172" i="65"/>
  <c r="J173" i="65"/>
  <c r="J174" i="65"/>
  <c r="J175" i="65"/>
  <c r="J176" i="65"/>
  <c r="J177" i="65"/>
  <c r="J178" i="65"/>
  <c r="J179" i="65"/>
  <c r="J180" i="65"/>
  <c r="J181" i="65"/>
  <c r="J182" i="65"/>
  <c r="J183" i="65"/>
  <c r="J184" i="65"/>
  <c r="J185" i="65"/>
  <c r="J186" i="65"/>
  <c r="J187" i="65"/>
  <c r="J188" i="65"/>
  <c r="J189" i="65"/>
  <c r="J190" i="65"/>
  <c r="J191" i="65"/>
  <c r="J192" i="65"/>
  <c r="J193" i="65"/>
  <c r="J194" i="65"/>
  <c r="J195" i="65"/>
  <c r="J196" i="65"/>
  <c r="J197" i="65"/>
  <c r="J198" i="65"/>
  <c r="J199" i="65"/>
  <c r="J200" i="65"/>
  <c r="J201" i="65"/>
  <c r="J202" i="65"/>
  <c r="J203" i="65"/>
  <c r="J204" i="65"/>
  <c r="J205" i="65"/>
  <c r="J206" i="65"/>
  <c r="J207" i="65"/>
  <c r="J208" i="65"/>
  <c r="J209" i="65"/>
  <c r="J210" i="65"/>
  <c r="J211" i="65"/>
  <c r="J212" i="65"/>
  <c r="J213" i="65"/>
  <c r="J214" i="65"/>
  <c r="J215" i="65"/>
  <c r="J216" i="65"/>
  <c r="J217" i="65"/>
  <c r="J218" i="65"/>
  <c r="J219" i="65"/>
  <c r="J220" i="65"/>
  <c r="J221" i="65"/>
  <c r="J222" i="65"/>
  <c r="J223" i="65"/>
  <c r="J224" i="65"/>
  <c r="J225" i="65"/>
  <c r="J226" i="65"/>
  <c r="J227" i="65"/>
  <c r="J228" i="65"/>
  <c r="J229" i="65"/>
  <c r="J230" i="65"/>
  <c r="J231" i="65"/>
  <c r="J232" i="65"/>
  <c r="J233" i="65"/>
  <c r="J234" i="65"/>
  <c r="J235" i="65"/>
  <c r="J236" i="65"/>
  <c r="J237" i="65"/>
  <c r="J238" i="65"/>
  <c r="J239" i="65"/>
  <c r="J240" i="65"/>
  <c r="J241" i="65"/>
  <c r="J242" i="65"/>
  <c r="J243" i="65"/>
  <c r="J244" i="65"/>
  <c r="J245" i="65"/>
  <c r="J246" i="65"/>
  <c r="J247" i="65"/>
  <c r="J248" i="65"/>
  <c r="J249" i="65"/>
  <c r="J250" i="65"/>
  <c r="J251" i="65"/>
  <c r="J252" i="65"/>
  <c r="J253" i="65"/>
  <c r="J254" i="65"/>
  <c r="J255" i="65"/>
  <c r="J256" i="65"/>
  <c r="J257" i="65"/>
  <c r="J258" i="65"/>
  <c r="J259" i="65"/>
  <c r="J260" i="65"/>
  <c r="J261" i="65"/>
  <c r="J262" i="65"/>
  <c r="J263" i="65"/>
  <c r="J264" i="65"/>
  <c r="J265" i="65"/>
  <c r="J266" i="65"/>
  <c r="J267" i="65"/>
  <c r="J268" i="65"/>
  <c r="J269" i="65"/>
  <c r="J270" i="65"/>
  <c r="J271" i="65"/>
  <c r="J272" i="65"/>
  <c r="J273" i="65"/>
  <c r="J274" i="65"/>
  <c r="J275" i="65"/>
  <c r="J276" i="65"/>
  <c r="J277" i="65"/>
  <c r="J278" i="65"/>
  <c r="J279" i="65"/>
  <c r="J280" i="65"/>
  <c r="J281" i="65"/>
  <c r="J282" i="65"/>
  <c r="J283" i="65"/>
  <c r="J284" i="65"/>
  <c r="J285" i="65"/>
  <c r="J286" i="65"/>
  <c r="J287" i="65"/>
  <c r="J288" i="65"/>
  <c r="J289" i="65"/>
  <c r="J290" i="65"/>
  <c r="J291" i="65"/>
  <c r="J292" i="65"/>
  <c r="J293" i="65"/>
  <c r="J294" i="65"/>
  <c r="J295" i="65"/>
  <c r="J296" i="65"/>
  <c r="J297" i="65"/>
  <c r="J298" i="65"/>
  <c r="J299" i="65"/>
  <c r="J300" i="65"/>
  <c r="J301" i="65"/>
  <c r="J302" i="65"/>
  <c r="J303" i="65"/>
  <c r="J304" i="65"/>
  <c r="J305" i="65"/>
  <c r="J306" i="65"/>
  <c r="J307" i="65"/>
  <c r="J308" i="65"/>
  <c r="J309" i="65"/>
  <c r="J310" i="65"/>
  <c r="J311" i="65"/>
  <c r="J312" i="65"/>
  <c r="J313" i="65"/>
  <c r="J314" i="65"/>
  <c r="J315" i="65"/>
  <c r="J316" i="65"/>
  <c r="J317" i="65"/>
  <c r="J318" i="65"/>
  <c r="J319" i="65"/>
  <c r="J320" i="65"/>
  <c r="J321" i="65"/>
  <c r="J322" i="65"/>
  <c r="J323" i="65"/>
  <c r="J324" i="65"/>
  <c r="J325" i="65"/>
  <c r="J326" i="65"/>
  <c r="J327" i="65"/>
  <c r="J328" i="65"/>
  <c r="J329" i="65"/>
  <c r="J330" i="65"/>
  <c r="J331" i="65"/>
  <c r="J332" i="65"/>
  <c r="J333" i="65"/>
  <c r="J334" i="65"/>
  <c r="J335" i="65"/>
  <c r="J336" i="65"/>
  <c r="J337" i="65"/>
  <c r="J338" i="65"/>
  <c r="J339" i="65"/>
  <c r="J340" i="65"/>
  <c r="J341" i="65"/>
  <c r="J342" i="65"/>
  <c r="J343" i="65"/>
  <c r="J344" i="65"/>
  <c r="J345" i="65"/>
  <c r="J346" i="65"/>
  <c r="J347" i="65"/>
  <c r="J348" i="65"/>
  <c r="J349" i="65"/>
  <c r="J350" i="65"/>
  <c r="J351" i="65"/>
  <c r="J352" i="65"/>
  <c r="J353" i="65"/>
  <c r="J354" i="65"/>
  <c r="J355" i="65"/>
  <c r="J356" i="65"/>
  <c r="J357" i="65"/>
  <c r="J358" i="65"/>
  <c r="J359" i="65"/>
  <c r="J360" i="65"/>
  <c r="J361" i="65"/>
  <c r="J362" i="65"/>
  <c r="J363" i="65"/>
  <c r="J364" i="65"/>
  <c r="J365" i="65"/>
  <c r="J366" i="65"/>
  <c r="J367" i="65"/>
  <c r="J368" i="65"/>
  <c r="J369" i="65"/>
  <c r="J370" i="65"/>
  <c r="J371" i="65"/>
  <c r="J372" i="65"/>
  <c r="J373" i="65"/>
  <c r="J374" i="65"/>
  <c r="J375" i="65"/>
  <c r="J376" i="65"/>
  <c r="J377" i="65"/>
  <c r="J378" i="65"/>
  <c r="J379" i="65"/>
  <c r="J380" i="65"/>
  <c r="J381" i="65"/>
  <c r="J382" i="65"/>
  <c r="J383" i="65"/>
  <c r="J384" i="65"/>
  <c r="J385" i="65"/>
  <c r="J386" i="65"/>
  <c r="J387" i="65"/>
  <c r="J388" i="65"/>
  <c r="J389" i="65"/>
  <c r="J390" i="65"/>
  <c r="J391" i="65"/>
  <c r="J392" i="65"/>
  <c r="J393" i="65"/>
  <c r="J394" i="65"/>
  <c r="J395" i="65"/>
  <c r="J396" i="65"/>
  <c r="J397" i="65"/>
  <c r="J398" i="65"/>
  <c r="J399" i="65"/>
  <c r="J400" i="65"/>
  <c r="J401" i="65"/>
  <c r="J402" i="65"/>
  <c r="J403" i="65"/>
  <c r="J404" i="65"/>
  <c r="J405" i="65"/>
  <c r="J406" i="65"/>
  <c r="J407" i="65"/>
  <c r="J408" i="65"/>
  <c r="J409" i="65"/>
  <c r="J410" i="65"/>
  <c r="J411" i="65"/>
  <c r="J412" i="65"/>
  <c r="J413" i="65"/>
  <c r="J414" i="65"/>
  <c r="J415" i="65"/>
  <c r="J416" i="65"/>
  <c r="J417" i="65"/>
  <c r="J418" i="65"/>
  <c r="J419" i="65"/>
  <c r="J420" i="65"/>
  <c r="J421" i="65"/>
  <c r="J422" i="65"/>
  <c r="J423" i="65"/>
  <c r="J424" i="65"/>
  <c r="J425" i="65"/>
  <c r="J426" i="65"/>
  <c r="J427" i="65"/>
  <c r="J428" i="65"/>
  <c r="J429" i="65"/>
  <c r="J430" i="65"/>
  <c r="J431" i="65"/>
  <c r="J432" i="65"/>
  <c r="J433" i="65"/>
  <c r="J434" i="65"/>
  <c r="J435" i="65"/>
  <c r="J436" i="65"/>
  <c r="J437" i="65"/>
  <c r="J438" i="65"/>
  <c r="J439" i="65"/>
  <c r="J440" i="65"/>
  <c r="J441" i="65"/>
  <c r="J442" i="65"/>
  <c r="J443" i="65"/>
  <c r="J444" i="65"/>
  <c r="J445" i="65"/>
  <c r="J446" i="65"/>
  <c r="J447" i="65"/>
  <c r="J448" i="65"/>
  <c r="J449" i="65"/>
  <c r="J450" i="65"/>
  <c r="J451" i="65"/>
  <c r="J452" i="65"/>
  <c r="J453" i="65"/>
  <c r="J454" i="65"/>
  <c r="J455" i="65"/>
  <c r="J456" i="65"/>
  <c r="J457" i="65"/>
  <c r="J458" i="65"/>
  <c r="J459" i="65"/>
  <c r="J460" i="65"/>
  <c r="J461" i="65"/>
  <c r="J462" i="65"/>
  <c r="J463" i="65"/>
  <c r="J464" i="65"/>
  <c r="J465" i="65"/>
  <c r="J466" i="65"/>
  <c r="J467" i="65"/>
  <c r="J468" i="65"/>
  <c r="J469" i="65"/>
  <c r="J470" i="65"/>
  <c r="J471" i="65"/>
  <c r="J472" i="65"/>
  <c r="J473" i="65"/>
  <c r="J474" i="65"/>
  <c r="J475" i="65"/>
  <c r="J476" i="65"/>
  <c r="J477" i="65"/>
  <c r="J478" i="65"/>
  <c r="J479" i="65"/>
  <c r="J480" i="65"/>
  <c r="J481" i="65"/>
  <c r="J482" i="65"/>
  <c r="J483" i="65"/>
  <c r="J484" i="65"/>
  <c r="J485" i="65"/>
  <c r="J486" i="65"/>
  <c r="J487" i="65"/>
  <c r="J488" i="65"/>
  <c r="J489" i="65"/>
  <c r="J490" i="65"/>
  <c r="J491" i="65"/>
  <c r="J492" i="65"/>
  <c r="J493" i="65"/>
  <c r="J494" i="65"/>
  <c r="J495" i="65"/>
  <c r="J496" i="65"/>
  <c r="J497" i="65"/>
  <c r="J498" i="65"/>
  <c r="J499" i="65"/>
  <c r="J500" i="65"/>
  <c r="J501" i="65"/>
  <c r="A439" i="65"/>
  <c r="A440" i="65"/>
  <c r="A441" i="65"/>
  <c r="A442" i="65"/>
  <c r="A443" i="65"/>
  <c r="A444" i="65"/>
  <c r="A445" i="65"/>
  <c r="A446" i="65"/>
  <c r="A447" i="65"/>
  <c r="A448" i="65"/>
  <c r="A449" i="65"/>
  <c r="A450" i="65"/>
  <c r="A451" i="65"/>
  <c r="A452" i="65"/>
  <c r="A453" i="65"/>
  <c r="A454" i="65"/>
  <c r="A455" i="65"/>
  <c r="A456" i="65"/>
  <c r="A457" i="65"/>
  <c r="A458" i="65"/>
  <c r="A459" i="65"/>
  <c r="A460" i="65"/>
  <c r="A461" i="65"/>
  <c r="A462" i="65"/>
  <c r="A463" i="65"/>
  <c r="A464" i="65"/>
  <c r="A465" i="65"/>
  <c r="A466" i="65"/>
  <c r="A467" i="65"/>
  <c r="A468" i="65"/>
  <c r="A469" i="65"/>
  <c r="A470" i="65"/>
  <c r="A471" i="65"/>
  <c r="A472" i="65"/>
  <c r="A473" i="65"/>
  <c r="A474" i="65"/>
  <c r="A475" i="65"/>
  <c r="A476" i="65"/>
  <c r="A477" i="65"/>
  <c r="A478" i="65"/>
  <c r="A479" i="65"/>
  <c r="A480" i="65"/>
  <c r="A481" i="65"/>
  <c r="A482" i="65"/>
  <c r="A483" i="65"/>
  <c r="A484" i="65"/>
  <c r="A485" i="65"/>
  <c r="A486" i="65"/>
  <c r="A487" i="65"/>
  <c r="A488" i="65"/>
  <c r="A489" i="65"/>
  <c r="A490" i="65"/>
  <c r="A491" i="65"/>
  <c r="A492" i="65"/>
  <c r="A493" i="65"/>
  <c r="A494" i="65"/>
  <c r="A495" i="65"/>
  <c r="A496" i="65"/>
  <c r="A497" i="65"/>
  <c r="A498" i="65"/>
  <c r="A499" i="65"/>
  <c r="A500" i="65"/>
  <c r="J4" i="65"/>
  <c r="N43" i="65" s="1"/>
  <c r="J6" i="65"/>
  <c r="J7" i="65"/>
  <c r="J8" i="65"/>
  <c r="J9" i="65"/>
  <c r="J10" i="65"/>
  <c r="J11" i="65"/>
  <c r="J12" i="65"/>
  <c r="J13" i="65"/>
  <c r="J14" i="65"/>
  <c r="J15" i="65"/>
  <c r="J16" i="65"/>
  <c r="J17" i="65"/>
  <c r="J18" i="65"/>
  <c r="J19" i="65"/>
  <c r="J20" i="65"/>
  <c r="J21" i="65"/>
  <c r="J22" i="65"/>
  <c r="J23" i="65"/>
  <c r="J24" i="65"/>
  <c r="J25" i="65"/>
  <c r="J26" i="65"/>
  <c r="J27" i="65"/>
  <c r="J28" i="65"/>
  <c r="J29" i="65"/>
  <c r="J30" i="65"/>
  <c r="J31" i="65"/>
  <c r="J32" i="65"/>
  <c r="J33" i="65"/>
  <c r="J34" i="65"/>
  <c r="J35" i="65"/>
  <c r="J36" i="65"/>
  <c r="J37" i="65"/>
  <c r="N3" i="65"/>
  <c r="K3" i="65" a="1"/>
  <c r="K3" i="65" s="1"/>
  <c r="N44" i="65" l="1"/>
  <c r="N15" i="65"/>
  <c r="N17" i="65"/>
  <c r="N26" i="65"/>
  <c r="N27" i="65"/>
  <c r="N29" i="65"/>
  <c r="N38" i="65"/>
  <c r="N5" i="65"/>
  <c r="N14" i="65"/>
  <c r="N39" i="65"/>
  <c r="N51" i="65"/>
  <c r="N4" i="65"/>
  <c r="N52" i="65"/>
  <c r="N16" i="65"/>
  <c r="N28" i="65"/>
  <c r="N40" i="65"/>
  <c r="N53" i="65"/>
  <c r="N41" i="65"/>
  <c r="N54" i="65"/>
  <c r="N6" i="65"/>
  <c r="N18" i="65"/>
  <c r="N30" i="65"/>
  <c r="N42" i="65"/>
  <c r="N55" i="65"/>
  <c r="N7" i="65"/>
  <c r="N19" i="65"/>
  <c r="N31" i="65"/>
  <c r="N56" i="65"/>
  <c r="N8" i="65"/>
  <c r="N20" i="65"/>
  <c r="N32" i="65"/>
  <c r="N45" i="65"/>
  <c r="N57" i="65"/>
  <c r="N9" i="65"/>
  <c r="N21" i="65"/>
  <c r="N33" i="65"/>
  <c r="N46" i="65"/>
  <c r="N58" i="65"/>
  <c r="N10" i="65"/>
  <c r="N22" i="65"/>
  <c r="N34" i="65"/>
  <c r="N47" i="65"/>
  <c r="N59" i="65"/>
  <c r="N11" i="65"/>
  <c r="N23" i="65"/>
  <c r="N35" i="65"/>
  <c r="N48" i="65"/>
  <c r="N60" i="65"/>
  <c r="N12" i="65"/>
  <c r="N24" i="65"/>
  <c r="N36" i="65"/>
  <c r="N49" i="65"/>
  <c r="N61" i="65"/>
  <c r="N13" i="65"/>
  <c r="N25" i="65"/>
  <c r="N37" i="65"/>
  <c r="N50" i="65"/>
  <c r="L377" i="65" l="1"/>
  <c r="L93" i="65"/>
  <c r="L324" i="65"/>
  <c r="L468" i="65"/>
  <c r="L36" i="65"/>
  <c r="L87" i="65"/>
  <c r="L306" i="65"/>
  <c r="L22" i="65"/>
  <c r="L265" i="65"/>
  <c r="L231" i="65"/>
  <c r="L375" i="65"/>
  <c r="L91" i="65"/>
  <c r="L310" i="65"/>
  <c r="L62" i="65"/>
  <c r="L237" i="65"/>
  <c r="L162" i="65"/>
  <c r="L16" i="65"/>
  <c r="L235" i="65"/>
  <c r="L454" i="65"/>
  <c r="L206" i="65"/>
  <c r="L18" i="65"/>
  <c r="L121" i="65"/>
  <c r="L160" i="65"/>
  <c r="L379" i="65"/>
  <c r="L95" i="65"/>
  <c r="L350" i="65"/>
  <c r="L304" i="65"/>
  <c r="L20" i="65"/>
  <c r="L239" i="65"/>
  <c r="L494" i="65"/>
  <c r="L482" i="65"/>
  <c r="L381" i="65"/>
  <c r="L409" i="65"/>
  <c r="L448" i="65"/>
  <c r="L164" i="65"/>
  <c r="L383" i="65"/>
  <c r="L89" i="65"/>
  <c r="L308" i="65"/>
  <c r="L15" i="65"/>
  <c r="L450" i="65"/>
  <c r="L166" i="65"/>
  <c r="L233" i="65"/>
  <c r="L452" i="65"/>
  <c r="L180" i="65"/>
  <c r="L99" i="65"/>
  <c r="L243" i="65"/>
  <c r="L387" i="65"/>
  <c r="L28" i="65"/>
  <c r="L172" i="65"/>
  <c r="L316" i="65"/>
  <c r="L460" i="65"/>
  <c r="L101" i="65"/>
  <c r="L245" i="65"/>
  <c r="L389" i="65"/>
  <c r="L30" i="65"/>
  <c r="L174" i="65"/>
  <c r="L318" i="65"/>
  <c r="L462" i="65"/>
  <c r="L103" i="65"/>
  <c r="L247" i="65"/>
  <c r="L391" i="65"/>
  <c r="L32" i="65"/>
  <c r="L176" i="65"/>
  <c r="L320" i="65"/>
  <c r="L464" i="65"/>
  <c r="L105" i="65"/>
  <c r="L249" i="65"/>
  <c r="L393" i="65"/>
  <c r="L34" i="65"/>
  <c r="L178" i="65"/>
  <c r="L322" i="65"/>
  <c r="L466" i="65"/>
  <c r="L107" i="65"/>
  <c r="L251" i="65"/>
  <c r="L395" i="65"/>
  <c r="L48" i="65"/>
  <c r="L192" i="65"/>
  <c r="L336" i="65"/>
  <c r="L480" i="65"/>
  <c r="L133" i="65"/>
  <c r="L277" i="65"/>
  <c r="L421" i="65"/>
  <c r="L74" i="65"/>
  <c r="L218" i="65"/>
  <c r="L362" i="65"/>
  <c r="L111" i="65"/>
  <c r="L255" i="65"/>
  <c r="L399" i="65"/>
  <c r="L40" i="65"/>
  <c r="L184" i="65"/>
  <c r="L328" i="65"/>
  <c r="L472" i="65"/>
  <c r="L113" i="65"/>
  <c r="L257" i="65"/>
  <c r="L401" i="65"/>
  <c r="L42" i="65"/>
  <c r="L186" i="65"/>
  <c r="L330" i="65"/>
  <c r="L474" i="65"/>
  <c r="L115" i="65"/>
  <c r="L259" i="65"/>
  <c r="L403" i="65"/>
  <c r="L44" i="65"/>
  <c r="L188" i="65"/>
  <c r="L332" i="65"/>
  <c r="L476" i="65"/>
  <c r="L117" i="65"/>
  <c r="L261" i="65"/>
  <c r="L405" i="65"/>
  <c r="L46" i="65"/>
  <c r="L190" i="65"/>
  <c r="L334" i="65"/>
  <c r="L478" i="65"/>
  <c r="L119" i="65"/>
  <c r="L263" i="65"/>
  <c r="L407" i="65"/>
  <c r="L60" i="65"/>
  <c r="L204" i="65"/>
  <c r="L348" i="65"/>
  <c r="L492" i="65"/>
  <c r="L145" i="65"/>
  <c r="L289" i="65"/>
  <c r="L433" i="65"/>
  <c r="L86" i="65"/>
  <c r="L230" i="65"/>
  <c r="L374" i="65"/>
  <c r="L123" i="65"/>
  <c r="L267" i="65"/>
  <c r="L411" i="65"/>
  <c r="L52" i="65"/>
  <c r="L196" i="65"/>
  <c r="L340" i="65"/>
  <c r="L484" i="65"/>
  <c r="L125" i="65"/>
  <c r="L269" i="65"/>
  <c r="L413" i="65"/>
  <c r="L54" i="65"/>
  <c r="L198" i="65"/>
  <c r="L342" i="65"/>
  <c r="L486" i="65"/>
  <c r="L127" i="65"/>
  <c r="L271" i="65"/>
  <c r="L415" i="65"/>
  <c r="L56" i="65"/>
  <c r="L200" i="65"/>
  <c r="L344" i="65"/>
  <c r="L488" i="65"/>
  <c r="L129" i="65"/>
  <c r="L273" i="65"/>
  <c r="L417" i="65"/>
  <c r="L58" i="65"/>
  <c r="L202" i="65"/>
  <c r="L346" i="65"/>
  <c r="L490" i="65"/>
  <c r="L131" i="65"/>
  <c r="L275" i="65"/>
  <c r="L419" i="65"/>
  <c r="L72" i="65"/>
  <c r="L216" i="65"/>
  <c r="L360" i="65"/>
  <c r="L13" i="65"/>
  <c r="L157" i="65"/>
  <c r="L301" i="65"/>
  <c r="L445" i="65"/>
  <c r="L98" i="65"/>
  <c r="L242" i="65"/>
  <c r="L386" i="65"/>
  <c r="L135" i="65"/>
  <c r="L279" i="65"/>
  <c r="L423" i="65"/>
  <c r="L64" i="65"/>
  <c r="L208" i="65"/>
  <c r="L352" i="65"/>
  <c r="L496" i="65"/>
  <c r="L137" i="65"/>
  <c r="L281" i="65"/>
  <c r="L425" i="65"/>
  <c r="L66" i="65"/>
  <c r="L210" i="65"/>
  <c r="L354" i="65"/>
  <c r="L498" i="65"/>
  <c r="L139" i="65"/>
  <c r="L283" i="65"/>
  <c r="L427" i="65"/>
  <c r="L68" i="65"/>
  <c r="L212" i="65"/>
  <c r="L356" i="65"/>
  <c r="L500" i="65"/>
  <c r="L141" i="65"/>
  <c r="L285" i="65"/>
  <c r="L429" i="65"/>
  <c r="L70" i="65"/>
  <c r="L214" i="65"/>
  <c r="L358" i="65"/>
  <c r="L3" i="65"/>
  <c r="L143" i="65"/>
  <c r="L287" i="65"/>
  <c r="L431" i="65"/>
  <c r="L84" i="65"/>
  <c r="L228" i="65"/>
  <c r="L372" i="65"/>
  <c r="L25" i="65"/>
  <c r="L169" i="65"/>
  <c r="L313" i="65"/>
  <c r="L457" i="65"/>
  <c r="L110" i="65"/>
  <c r="L254" i="65"/>
  <c r="L398" i="65"/>
  <c r="L291" i="65"/>
  <c r="L220" i="65"/>
  <c r="L364" i="65"/>
  <c r="L5" i="65"/>
  <c r="L149" i="65"/>
  <c r="L293" i="65"/>
  <c r="L437" i="65"/>
  <c r="L78" i="65"/>
  <c r="L222" i="65"/>
  <c r="L366" i="65"/>
  <c r="L7" i="65"/>
  <c r="L151" i="65"/>
  <c r="L295" i="65"/>
  <c r="L439" i="65"/>
  <c r="L80" i="65"/>
  <c r="L224" i="65"/>
  <c r="L368" i="65"/>
  <c r="L9" i="65"/>
  <c r="L153" i="65"/>
  <c r="L297" i="65"/>
  <c r="L441" i="65"/>
  <c r="L82" i="65"/>
  <c r="L226" i="65"/>
  <c r="L370" i="65"/>
  <c r="L11" i="65"/>
  <c r="L155" i="65"/>
  <c r="L299" i="65"/>
  <c r="L443" i="65"/>
  <c r="L96" i="65"/>
  <c r="L240" i="65"/>
  <c r="L384" i="65"/>
  <c r="L37" i="65"/>
  <c r="L181" i="65"/>
  <c r="L325" i="65"/>
  <c r="L469" i="65"/>
  <c r="L122" i="65"/>
  <c r="L266" i="65"/>
  <c r="L410" i="65"/>
  <c r="L435" i="65"/>
  <c r="L159" i="65"/>
  <c r="L303" i="65"/>
  <c r="L447" i="65"/>
  <c r="L88" i="65"/>
  <c r="L232" i="65"/>
  <c r="L376" i="65"/>
  <c r="L17" i="65"/>
  <c r="L161" i="65"/>
  <c r="L305" i="65"/>
  <c r="L449" i="65"/>
  <c r="L90" i="65"/>
  <c r="L234" i="65"/>
  <c r="L378" i="65"/>
  <c r="L19" i="65"/>
  <c r="L163" i="65"/>
  <c r="L307" i="65"/>
  <c r="L451" i="65"/>
  <c r="L92" i="65"/>
  <c r="L236" i="65"/>
  <c r="L380" i="65"/>
  <c r="L21" i="65"/>
  <c r="L165" i="65"/>
  <c r="L309" i="65"/>
  <c r="L453" i="65"/>
  <c r="L94" i="65"/>
  <c r="L238" i="65"/>
  <c r="L382" i="65"/>
  <c r="L23" i="65"/>
  <c r="L167" i="65"/>
  <c r="L311" i="65"/>
  <c r="L455" i="65"/>
  <c r="L108" i="65"/>
  <c r="L252" i="65"/>
  <c r="L396" i="65"/>
  <c r="L49" i="65"/>
  <c r="L193" i="65"/>
  <c r="L337" i="65"/>
  <c r="L481" i="65"/>
  <c r="L134" i="65"/>
  <c r="L278" i="65"/>
  <c r="L422" i="65"/>
  <c r="L76" i="65"/>
  <c r="L27" i="65"/>
  <c r="L171" i="65"/>
  <c r="L315" i="65"/>
  <c r="L459" i="65"/>
  <c r="L100" i="65"/>
  <c r="L244" i="65"/>
  <c r="L388" i="65"/>
  <c r="L29" i="65"/>
  <c r="L173" i="65"/>
  <c r="L317" i="65"/>
  <c r="L461" i="65"/>
  <c r="L102" i="65"/>
  <c r="L246" i="65"/>
  <c r="L390" i="65"/>
  <c r="L31" i="65"/>
  <c r="L175" i="65"/>
  <c r="L319" i="65"/>
  <c r="L463" i="65"/>
  <c r="L104" i="65"/>
  <c r="L248" i="65"/>
  <c r="L392" i="65"/>
  <c r="L33" i="65"/>
  <c r="L177" i="65"/>
  <c r="L321" i="65"/>
  <c r="L465" i="65"/>
  <c r="L106" i="65"/>
  <c r="L250" i="65"/>
  <c r="L394" i="65"/>
  <c r="L35" i="65"/>
  <c r="L179" i="65"/>
  <c r="L323" i="65"/>
  <c r="L467" i="65"/>
  <c r="L120" i="65"/>
  <c r="L264" i="65"/>
  <c r="L408" i="65"/>
  <c r="L61" i="65"/>
  <c r="L205" i="65"/>
  <c r="L349" i="65"/>
  <c r="L493" i="65"/>
  <c r="L146" i="65"/>
  <c r="L290" i="65"/>
  <c r="L434" i="65"/>
  <c r="L39" i="65"/>
  <c r="L183" i="65"/>
  <c r="L327" i="65"/>
  <c r="L471" i="65"/>
  <c r="L112" i="65"/>
  <c r="L256" i="65"/>
  <c r="L400" i="65"/>
  <c r="L41" i="65"/>
  <c r="L185" i="65"/>
  <c r="L329" i="65"/>
  <c r="L473" i="65"/>
  <c r="L114" i="65"/>
  <c r="L258" i="65"/>
  <c r="L402" i="65"/>
  <c r="L43" i="65"/>
  <c r="L187" i="65"/>
  <c r="L331" i="65"/>
  <c r="L475" i="65"/>
  <c r="L116" i="65"/>
  <c r="L260" i="65"/>
  <c r="L404" i="65"/>
  <c r="L45" i="65"/>
  <c r="L189" i="65"/>
  <c r="L333" i="65"/>
  <c r="L477" i="65"/>
  <c r="L118" i="65"/>
  <c r="L262" i="65"/>
  <c r="L406" i="65"/>
  <c r="L47" i="65"/>
  <c r="L191" i="65"/>
  <c r="L335" i="65"/>
  <c r="L479" i="65"/>
  <c r="L132" i="65"/>
  <c r="L276" i="65"/>
  <c r="L420" i="65"/>
  <c r="L73" i="65"/>
  <c r="L217" i="65"/>
  <c r="L361" i="65"/>
  <c r="L14" i="65"/>
  <c r="L158" i="65"/>
  <c r="L302" i="65"/>
  <c r="L446" i="65"/>
  <c r="L147" i="65"/>
  <c r="L51" i="65"/>
  <c r="L195" i="65"/>
  <c r="L339" i="65"/>
  <c r="L483" i="65"/>
  <c r="L124" i="65"/>
  <c r="L268" i="65"/>
  <c r="L412" i="65"/>
  <c r="L53" i="65"/>
  <c r="L197" i="65"/>
  <c r="L341" i="65"/>
  <c r="L485" i="65"/>
  <c r="L126" i="65"/>
  <c r="L270" i="65"/>
  <c r="L414" i="65"/>
  <c r="L55" i="65"/>
  <c r="L199" i="65"/>
  <c r="L343" i="65"/>
  <c r="L487" i="65"/>
  <c r="L128" i="65"/>
  <c r="L272" i="65"/>
  <c r="L416" i="65"/>
  <c r="L57" i="65"/>
  <c r="L201" i="65"/>
  <c r="L345" i="65"/>
  <c r="L489" i="65"/>
  <c r="L130" i="65"/>
  <c r="L274" i="65"/>
  <c r="L418" i="65"/>
  <c r="L59" i="65"/>
  <c r="L203" i="65"/>
  <c r="L347" i="65"/>
  <c r="L491" i="65"/>
  <c r="L144" i="65"/>
  <c r="L288" i="65"/>
  <c r="L432" i="65"/>
  <c r="L85" i="65"/>
  <c r="L229" i="65"/>
  <c r="L373" i="65"/>
  <c r="L26" i="65"/>
  <c r="L170" i="65"/>
  <c r="L314" i="65"/>
  <c r="L458" i="65"/>
  <c r="L63" i="65"/>
  <c r="L207" i="65"/>
  <c r="L351" i="65"/>
  <c r="L495" i="65"/>
  <c r="L136" i="65"/>
  <c r="L280" i="65"/>
  <c r="L424" i="65"/>
  <c r="L65" i="65"/>
  <c r="L209" i="65"/>
  <c r="L353" i="65"/>
  <c r="L497" i="65"/>
  <c r="L138" i="65"/>
  <c r="L282" i="65"/>
  <c r="L426" i="65"/>
  <c r="L67" i="65"/>
  <c r="L211" i="65"/>
  <c r="L355" i="65"/>
  <c r="L499" i="65"/>
  <c r="L140" i="65"/>
  <c r="L284" i="65"/>
  <c r="L428" i="65"/>
  <c r="L69" i="65"/>
  <c r="L213" i="65"/>
  <c r="L357" i="65"/>
  <c r="L501" i="65"/>
  <c r="L142" i="65"/>
  <c r="L286" i="65"/>
  <c r="L430" i="65"/>
  <c r="L71" i="65"/>
  <c r="L215" i="65"/>
  <c r="L359" i="65"/>
  <c r="L12" i="65"/>
  <c r="L156" i="65"/>
  <c r="L300" i="65"/>
  <c r="L444" i="65"/>
  <c r="L97" i="65"/>
  <c r="L241" i="65"/>
  <c r="L385" i="65"/>
  <c r="L38" i="65"/>
  <c r="L182" i="65"/>
  <c r="L326" i="65"/>
  <c r="L470" i="65"/>
  <c r="L75" i="65"/>
  <c r="L219" i="65"/>
  <c r="L363" i="65"/>
  <c r="L4" i="65"/>
  <c r="L148" i="65"/>
  <c r="L292" i="65"/>
  <c r="L436" i="65"/>
  <c r="L77" i="65"/>
  <c r="L221" i="65"/>
  <c r="L365" i="65"/>
  <c r="L6" i="65"/>
  <c r="L150" i="65"/>
  <c r="L294" i="65"/>
  <c r="L438" i="65"/>
  <c r="L79" i="65"/>
  <c r="L223" i="65"/>
  <c r="L367" i="65"/>
  <c r="L8" i="65"/>
  <c r="L152" i="65"/>
  <c r="L296" i="65"/>
  <c r="L440" i="65"/>
  <c r="L81" i="65"/>
  <c r="L225" i="65"/>
  <c r="L369" i="65"/>
  <c r="L10" i="65"/>
  <c r="L154" i="65"/>
  <c r="L298" i="65"/>
  <c r="L442" i="65"/>
  <c r="L83" i="65"/>
  <c r="L227" i="65"/>
  <c r="L371" i="65"/>
  <c r="L24" i="65"/>
  <c r="L168" i="65"/>
  <c r="L312" i="65"/>
  <c r="L456" i="65"/>
  <c r="L109" i="65"/>
  <c r="L253" i="65"/>
  <c r="L397" i="65"/>
  <c r="L50" i="65"/>
  <c r="L194" i="65"/>
  <c r="L338" i="65"/>
  <c r="M3" i="65" l="1" a="1"/>
  <c r="M3" i="65" s="1"/>
  <c r="A70" i="65"/>
  <c r="A71" i="65"/>
  <c r="A72" i="65"/>
  <c r="A73" i="65"/>
  <c r="A74" i="65"/>
  <c r="A75" i="65"/>
  <c r="A76" i="65"/>
  <c r="A77" i="65"/>
  <c r="A78" i="65"/>
  <c r="A79" i="65"/>
  <c r="A80" i="65"/>
  <c r="A81" i="65"/>
  <c r="A82" i="65"/>
  <c r="A83" i="65"/>
  <c r="A84" i="65"/>
  <c r="A85" i="65"/>
  <c r="A86" i="65"/>
  <c r="A87" i="65"/>
  <c r="A88" i="65"/>
  <c r="A89" i="65"/>
  <c r="A90" i="65"/>
  <c r="A91" i="65"/>
  <c r="A92" i="65"/>
  <c r="A93" i="65"/>
  <c r="A94" i="65"/>
  <c r="A95" i="65"/>
  <c r="A96" i="65"/>
  <c r="A97" i="65"/>
  <c r="A98" i="65"/>
  <c r="A99" i="65"/>
  <c r="A100" i="65"/>
  <c r="A101" i="65"/>
  <c r="A102" i="65"/>
  <c r="A103" i="65"/>
  <c r="A104" i="65"/>
  <c r="A105" i="65"/>
  <c r="A106" i="65"/>
  <c r="A107" i="65"/>
  <c r="A108" i="65"/>
  <c r="A109" i="65"/>
  <c r="A110" i="65"/>
  <c r="A111" i="65"/>
  <c r="A112" i="65"/>
  <c r="A113" i="65"/>
  <c r="A114" i="65"/>
  <c r="A115" i="65"/>
  <c r="A116" i="65"/>
  <c r="A117" i="65"/>
  <c r="A118" i="65"/>
  <c r="A119" i="65"/>
  <c r="A120" i="65"/>
  <c r="A121" i="65"/>
  <c r="A122" i="65"/>
  <c r="A123" i="65"/>
  <c r="A124" i="65"/>
  <c r="A125" i="65"/>
  <c r="A126" i="65"/>
  <c r="A127" i="65"/>
  <c r="A128" i="65"/>
  <c r="A129" i="65"/>
  <c r="A130" i="65"/>
  <c r="A131" i="65"/>
  <c r="A132" i="65"/>
  <c r="A133" i="65"/>
  <c r="A134" i="65"/>
  <c r="A135" i="65"/>
  <c r="A136" i="65"/>
  <c r="A137" i="65"/>
  <c r="A138" i="65"/>
  <c r="A139" i="65"/>
  <c r="A140" i="65"/>
  <c r="A141" i="65"/>
  <c r="A142" i="65"/>
  <c r="A143" i="65"/>
  <c r="A144" i="65"/>
  <c r="A145" i="65"/>
  <c r="A146" i="65"/>
  <c r="A147" i="65"/>
  <c r="A148" i="65"/>
  <c r="A149" i="65"/>
  <c r="A150" i="65"/>
  <c r="A151" i="65"/>
  <c r="A152" i="65"/>
  <c r="A153" i="65"/>
  <c r="A154" i="65"/>
  <c r="A155" i="65"/>
  <c r="A156" i="65"/>
  <c r="A157" i="65"/>
  <c r="A158" i="65"/>
  <c r="A159" i="65"/>
  <c r="A160" i="65"/>
  <c r="A161" i="65"/>
  <c r="A162" i="65"/>
  <c r="A163" i="65"/>
  <c r="A164" i="65"/>
  <c r="A165" i="65"/>
  <c r="A166" i="65"/>
  <c r="A167" i="65"/>
  <c r="A168" i="65"/>
  <c r="A169" i="65"/>
  <c r="A170" i="65"/>
  <c r="A171" i="65"/>
  <c r="A172" i="65"/>
  <c r="A173" i="65"/>
  <c r="A174" i="65"/>
  <c r="A175" i="65"/>
  <c r="A176" i="65"/>
  <c r="A177" i="65"/>
  <c r="A178" i="65"/>
  <c r="A179" i="65"/>
  <c r="A180" i="65"/>
  <c r="A181" i="65"/>
  <c r="A182" i="65"/>
  <c r="A183" i="65"/>
  <c r="A184" i="65"/>
  <c r="A185" i="65"/>
  <c r="A186" i="65"/>
  <c r="A187" i="65"/>
  <c r="A188" i="65"/>
  <c r="A189" i="65"/>
  <c r="A190" i="65"/>
  <c r="A191" i="65"/>
  <c r="A192" i="65"/>
  <c r="A193" i="65"/>
  <c r="A194" i="65"/>
  <c r="A195" i="65"/>
  <c r="A196" i="65"/>
  <c r="A197" i="65"/>
  <c r="A198" i="65"/>
  <c r="A199" i="65"/>
  <c r="A200" i="65"/>
  <c r="A201" i="65"/>
  <c r="A202" i="65"/>
  <c r="A203" i="65"/>
  <c r="A204" i="65"/>
  <c r="A205" i="65"/>
  <c r="A206" i="65"/>
  <c r="A207" i="65"/>
  <c r="A208" i="65"/>
  <c r="A209" i="65"/>
  <c r="A210" i="65"/>
  <c r="A211" i="65"/>
  <c r="A212" i="65"/>
  <c r="A213" i="65"/>
  <c r="A214" i="65"/>
  <c r="A215" i="65"/>
  <c r="A216" i="65"/>
  <c r="A217" i="65"/>
  <c r="A218" i="65"/>
  <c r="A219" i="65"/>
  <c r="A220" i="65"/>
  <c r="A221" i="65"/>
  <c r="A222" i="65"/>
  <c r="A223" i="65"/>
  <c r="A224" i="65"/>
  <c r="A225" i="65"/>
  <c r="A226" i="65"/>
  <c r="A227" i="65"/>
  <c r="A228" i="65"/>
  <c r="A229" i="65"/>
  <c r="A230" i="65"/>
  <c r="A231" i="65"/>
  <c r="A232" i="65"/>
  <c r="A233" i="65"/>
  <c r="A234" i="65"/>
  <c r="A235" i="65"/>
  <c r="A236" i="65"/>
  <c r="A237" i="65"/>
  <c r="A238" i="65"/>
  <c r="A239" i="65"/>
  <c r="A240" i="65"/>
  <c r="A241" i="65"/>
  <c r="A242" i="65"/>
  <c r="A243" i="65"/>
  <c r="A244" i="65"/>
  <c r="A245" i="65"/>
  <c r="A246" i="65"/>
  <c r="A247" i="65"/>
  <c r="A248" i="65"/>
  <c r="A249" i="65"/>
  <c r="A250" i="65"/>
  <c r="A251" i="65"/>
  <c r="A252" i="65"/>
  <c r="A253" i="65"/>
  <c r="A254" i="65"/>
  <c r="A255" i="65"/>
  <c r="A256" i="65"/>
  <c r="A257" i="65"/>
  <c r="A258" i="65"/>
  <c r="A259" i="65"/>
  <c r="A260" i="65"/>
  <c r="A261" i="65"/>
  <c r="A262" i="65"/>
  <c r="A263" i="65"/>
  <c r="A264" i="65"/>
  <c r="A265" i="65"/>
  <c r="A266" i="65"/>
  <c r="A267" i="65"/>
  <c r="A268" i="65"/>
  <c r="A269" i="65"/>
  <c r="A270" i="65"/>
  <c r="A271" i="65"/>
  <c r="A272" i="65"/>
  <c r="A273" i="65"/>
  <c r="A274" i="65"/>
  <c r="A275" i="65"/>
  <c r="A276" i="65"/>
  <c r="A277" i="65"/>
  <c r="A278" i="65"/>
  <c r="A279" i="65"/>
  <c r="A280" i="65"/>
  <c r="A281" i="65"/>
  <c r="A282" i="65"/>
  <c r="A283" i="65"/>
  <c r="A284" i="65"/>
  <c r="A285" i="65"/>
  <c r="A286" i="65"/>
  <c r="A287" i="65"/>
  <c r="A288" i="65"/>
  <c r="A289" i="65"/>
  <c r="A290" i="65"/>
  <c r="A291" i="65"/>
  <c r="A292" i="65"/>
  <c r="A293" i="65"/>
  <c r="A294" i="65"/>
  <c r="A295" i="65"/>
  <c r="A296" i="65"/>
  <c r="A297" i="65"/>
  <c r="A298" i="65"/>
  <c r="A299" i="65"/>
  <c r="A300" i="65"/>
  <c r="A301" i="65"/>
  <c r="A302" i="65"/>
  <c r="A303" i="65"/>
  <c r="A304" i="65"/>
  <c r="A305" i="65"/>
  <c r="A306" i="65"/>
  <c r="A307" i="65"/>
  <c r="A308" i="65"/>
  <c r="A309" i="65"/>
  <c r="A310" i="65"/>
  <c r="A311" i="65"/>
  <c r="A312" i="65"/>
  <c r="A313" i="65"/>
  <c r="A314" i="65"/>
  <c r="A315" i="65"/>
  <c r="A316" i="65"/>
  <c r="A317" i="65"/>
  <c r="A318" i="65"/>
  <c r="A319" i="65"/>
  <c r="A320" i="65"/>
  <c r="A321" i="65"/>
  <c r="A322" i="65"/>
  <c r="A323" i="65"/>
  <c r="A324" i="65"/>
  <c r="A325" i="65"/>
  <c r="A326" i="65"/>
  <c r="A327" i="65"/>
  <c r="A328" i="65"/>
  <c r="A329" i="65"/>
  <c r="A330" i="65"/>
  <c r="A331" i="65"/>
  <c r="A332" i="65"/>
  <c r="A333" i="65"/>
  <c r="A334" i="65"/>
  <c r="A335" i="65"/>
  <c r="A336" i="65"/>
  <c r="A337" i="65"/>
  <c r="A338" i="65"/>
  <c r="A339" i="65"/>
  <c r="A340" i="65"/>
  <c r="A341" i="65"/>
  <c r="A342" i="65"/>
  <c r="A343" i="65"/>
  <c r="A344" i="65"/>
  <c r="A345" i="65"/>
  <c r="A346" i="65"/>
  <c r="A347" i="65"/>
  <c r="A348" i="65"/>
  <c r="A349" i="65"/>
  <c r="A350" i="65"/>
  <c r="A351" i="65"/>
  <c r="A352" i="65"/>
  <c r="A353" i="65"/>
  <c r="A354" i="65"/>
  <c r="A355" i="65"/>
  <c r="A356" i="65"/>
  <c r="A357" i="65"/>
  <c r="A358" i="65"/>
  <c r="A359" i="65"/>
  <c r="A360" i="65"/>
  <c r="A361" i="65"/>
  <c r="A362" i="65"/>
  <c r="A363" i="65"/>
  <c r="A364" i="65"/>
  <c r="A365" i="65"/>
  <c r="A366" i="65"/>
  <c r="A367" i="65"/>
  <c r="A368" i="65"/>
  <c r="A369" i="65"/>
  <c r="A370" i="65"/>
  <c r="A371" i="65"/>
  <c r="A372" i="65"/>
  <c r="A373" i="65"/>
  <c r="A374" i="65"/>
  <c r="A375" i="65"/>
  <c r="A376" i="65"/>
  <c r="A377" i="65"/>
  <c r="A378" i="65"/>
  <c r="A379" i="65"/>
  <c r="A380" i="65"/>
  <c r="A381" i="65"/>
  <c r="A382" i="65"/>
  <c r="A383" i="65"/>
  <c r="A384" i="65"/>
  <c r="A385" i="65"/>
  <c r="A386" i="65"/>
  <c r="A387" i="65"/>
  <c r="A388" i="65"/>
  <c r="A389" i="65"/>
  <c r="A390" i="65"/>
  <c r="A391" i="65"/>
  <c r="A392" i="65"/>
  <c r="A393" i="65"/>
  <c r="A394" i="65"/>
  <c r="A395" i="65"/>
  <c r="A396" i="65"/>
  <c r="A397" i="65"/>
  <c r="A398" i="65"/>
  <c r="A399" i="65"/>
  <c r="A400" i="65"/>
  <c r="A401" i="65"/>
  <c r="A402" i="65"/>
  <c r="A403" i="65"/>
  <c r="A404" i="65"/>
  <c r="A405" i="65"/>
  <c r="A406" i="65"/>
  <c r="A407" i="65"/>
  <c r="A408" i="65"/>
  <c r="A409" i="65"/>
  <c r="A410" i="65"/>
  <c r="A411" i="65"/>
  <c r="A412" i="65"/>
  <c r="A413" i="65"/>
  <c r="A414" i="65"/>
  <c r="A415" i="65"/>
  <c r="A416" i="65"/>
  <c r="A417" i="65"/>
  <c r="A418" i="65"/>
  <c r="A419" i="65"/>
  <c r="A420" i="65"/>
  <c r="A421" i="65"/>
  <c r="A422" i="65"/>
  <c r="A423" i="65"/>
  <c r="A424" i="65"/>
  <c r="A425" i="65"/>
  <c r="A426" i="65"/>
  <c r="A427" i="65"/>
  <c r="A428" i="65"/>
  <c r="A429" i="65"/>
  <c r="A430" i="65"/>
  <c r="A431" i="65"/>
  <c r="A432" i="65"/>
  <c r="A433" i="65"/>
  <c r="A434" i="65"/>
  <c r="A435" i="65"/>
  <c r="A436" i="65"/>
  <c r="A437" i="65"/>
  <c r="A438" i="65"/>
  <c r="A6" i="65" l="1"/>
  <c r="A68" i="65"/>
  <c r="A69" i="65"/>
  <c r="Z3" i="97"/>
  <c r="Z4" i="97" l="1"/>
  <c r="AF2" i="97"/>
  <c r="Z2" i="97"/>
  <c r="W1" i="97"/>
  <c r="A67" i="65" l="1"/>
  <c r="A59" i="65"/>
  <c r="A60" i="65"/>
  <c r="A61" i="65"/>
  <c r="A62" i="65"/>
  <c r="A63" i="65"/>
  <c r="A64" i="65"/>
  <c r="A65" i="65"/>
  <c r="A66" i="65"/>
  <c r="AF2" i="67" l="1"/>
  <c r="Z2" i="67"/>
  <c r="W1" i="67"/>
  <c r="Z3" i="67"/>
  <c r="A52" i="65" l="1"/>
  <c r="A53" i="65"/>
  <c r="A54" i="65"/>
  <c r="A55" i="65"/>
  <c r="A56" i="65"/>
  <c r="A57" i="65"/>
  <c r="A58" i="65"/>
  <c r="A42" i="65" l="1"/>
  <c r="A43" i="65"/>
  <c r="A44" i="65"/>
  <c r="A45" i="65"/>
  <c r="A46" i="65"/>
  <c r="A47" i="65"/>
  <c r="A48" i="65"/>
  <c r="A49" i="65"/>
  <c r="A50" i="65"/>
  <c r="A51" i="65"/>
  <c r="A33" i="65"/>
  <c r="A34" i="65"/>
  <c r="A35" i="65"/>
  <c r="A36" i="65"/>
  <c r="A37" i="65"/>
  <c r="A38" i="65"/>
  <c r="A39" i="65"/>
  <c r="A40" i="65"/>
  <c r="A41" i="65"/>
  <c r="A32" i="65"/>
  <c r="A31" i="65"/>
  <c r="A17" i="65"/>
  <c r="A18" i="65"/>
  <c r="A19" i="65"/>
  <c r="A20" i="65"/>
  <c r="A21" i="65"/>
  <c r="A22" i="65"/>
  <c r="A23" i="65"/>
  <c r="A24" i="65"/>
  <c r="A25" i="65"/>
  <c r="A26" i="65"/>
  <c r="A27" i="65"/>
  <c r="A28" i="65"/>
  <c r="A29" i="65"/>
  <c r="A30" i="65"/>
  <c r="A13" i="65"/>
  <c r="A14" i="65"/>
  <c r="A15" i="65"/>
  <c r="A16" i="65"/>
  <c r="A8" i="65"/>
  <c r="A9" i="65"/>
  <c r="A10" i="65"/>
  <c r="A11" i="65"/>
  <c r="A12" i="65"/>
  <c r="A4" i="65"/>
  <c r="A5" i="65"/>
  <c r="A7" i="65"/>
  <c r="A3" i="65"/>
  <c r="AB6" i="97" l="1"/>
  <c r="U6" i="97"/>
  <c r="AB8" i="97"/>
  <c r="AB5" i="97"/>
  <c r="U5" i="97"/>
  <c r="AB9" i="97"/>
  <c r="U9" i="97"/>
  <c r="U8" i="97"/>
  <c r="Z3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tc={A6A32FA5-F0A8-4528-BC45-ADCE21F5FB68}</author>
    <author>tc={7580D5F3-34E6-4913-8CA6-609ECE1BAABD}</author>
    <author>tc={875A082B-47D2-48B1-9045-3C03C57A9870}</author>
    <author>tc={2CBB3629-5593-4AA8-8C23-4FDAB759EFCA}</author>
    <author>tc={26CFB6CC-C16C-4CA9-BD74-FB0B82CEF1E8}</author>
    <author>tc={4219231E-F06D-4964-9ACB-B117F8DD0D8A}</author>
    <author>tc={F5384B75-80A2-4815-ABFA-12B8885E3BD0}</author>
  </authors>
  <commentList>
    <comment ref="B1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Administrator:此处可用于每个数据表单独编号的情况</t>
        </r>
      </text>
    </comment>
    <comment ref="A3" authorId="0" shapeId="0" xr:uid="{00000000-0006-0000-0100-000003000000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此处不要改动
</t>
        </r>
      </text>
    </comment>
    <comment ref="AD3" authorId="1" shapeId="0" xr:uid="{A6A32FA5-F0A8-4528-BC45-ADCE21F5FB68}">
      <text>
        <t>[线程批注]
你的Excel版本可读取此线程批注; 但如果在更新版本的Excel中打开文件，则对批注所作的任何改动都将被删除。了解详细信息: https://go.microsoft.com/fwlink/?linkid=870924
注释:
    常用</t>
      </text>
    </comment>
    <comment ref="AT4" authorId="0" shapeId="0" xr:uid="{4368E7D3-756E-4144-A9F2-A8C5F04D47E7}">
      <text>
        <r>
          <rPr>
            <b/>
            <sz val="9"/>
            <color indexed="81"/>
            <rFont val="宋体"/>
            <charset val="134"/>
          </rPr>
          <t>Administrator:</t>
        </r>
        <r>
          <rPr>
            <sz val="9"/>
            <color indexed="81"/>
            <rFont val="宋体"/>
            <charset val="134"/>
          </rPr>
          <t xml:space="preserve">
E+H提供
</t>
        </r>
      </text>
    </comment>
    <comment ref="AD5" authorId="2" shapeId="0" xr:uid="{7580D5F3-34E6-4913-8CA6-609ECE1BAABD}">
      <text>
        <t>[线程批注]
你的Excel版本可读取此线程批注; 但如果在更新版本的Excel中打开文件，则对批注所作的任何改动都将被删除。了解详细信息: https://go.microsoft.com/fwlink/?linkid=870924
注释:
    当保护管长度超过1250mm时，可选用</t>
      </text>
    </comment>
    <comment ref="AT5" authorId="0" shapeId="0" xr:uid="{D4A77F3C-3501-4AB3-9053-65DF01D979FA}">
      <text>
        <r>
          <rPr>
            <b/>
            <sz val="9"/>
            <color indexed="81"/>
            <rFont val="宋体"/>
            <charset val="134"/>
          </rPr>
          <t>Administrator:</t>
        </r>
        <r>
          <rPr>
            <sz val="9"/>
            <color indexed="81"/>
            <rFont val="宋体"/>
            <charset val="134"/>
          </rPr>
          <t xml:space="preserve">
E+H提供
</t>
        </r>
      </text>
    </comment>
    <comment ref="AD6" authorId="3" shapeId="0" xr:uid="{875A082B-47D2-48B1-9045-3C03C57A9870}">
      <text>
        <t>[线程批注]
你的Excel版本可读取此线程批注; 但如果在更新版本的Excel中打开文件，则对批注所作的任何改动都将被删除。了解详细信息: https://go.microsoft.com/fwlink/?linkid=870924
注释:
    对应Φ6保护管（直行管）</t>
      </text>
    </comment>
    <comment ref="AF6" authorId="0" shapeId="0" xr:uid="{3D812132-95BA-433D-8AFB-D458ECB84790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磁致伸缩式液位计（常用）</t>
        </r>
      </text>
    </comment>
    <comment ref="AD7" authorId="4" shapeId="0" xr:uid="{2CBB3629-5593-4AA8-8C23-4FDAB759EFCA}">
      <text>
        <t>[线程批注]
你的Excel版本可读取此线程批注; 但如果在更新版本的Excel中打开文件，则对批注所作的任何改动都将被删除。了解详细信息: https://go.microsoft.com/fwlink/?linkid=870924
注释:
    DN40/DN50的法兰</t>
      </text>
    </comment>
    <comment ref="AD8" authorId="5" shapeId="0" xr:uid="{26CFB6CC-C16C-4CA9-BD74-FB0B82CEF1E8}">
      <text>
        <t>[线程批注]
你的Excel版本可读取此线程批注; 但如果在更新版本的Excel中打开文件，则对批注所作的任何改动都将被删除。了解详细信息: https://go.microsoft.com/fwlink/?linkid=870924
注释:
    DN25的法兰</t>
      </text>
    </comment>
    <comment ref="AF8" authorId="0" shapeId="0" xr:uid="{7FE4D232-1DA7-4775-A8B8-8E3572B5704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温度变送器，质量流量计（常用），涡轮流量计（液体国外常用）</t>
        </r>
      </text>
    </comment>
    <comment ref="AD9" authorId="6" shapeId="0" xr:uid="{4219231E-F06D-4964-9ACB-B117F8DD0D8A}">
      <text>
        <t>[线程批注]
你的Excel版本可读取此线程批注; 但如果在更新版本的Excel中打开文件，则对批注所作的任何改动都将被删除。了解详细信息: https://go.microsoft.com/fwlink/?linkid=870924
注释:
    高压场所</t>
      </text>
    </comment>
    <comment ref="AF9" authorId="0" shapeId="0" xr:uid="{39763583-9F9D-4D69-9448-DFC6630A6714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温度变送器，质量流量计（常用），涡轮流量计（液体国外常用）</t>
        </r>
      </text>
    </comment>
    <comment ref="AF10" authorId="0" shapeId="0" xr:uid="{74CAD535-3A03-4882-AA96-0A3329FC349C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质量流量计，容积式流量计</t>
        </r>
      </text>
    </comment>
    <comment ref="AF11" authorId="0" shapeId="0" xr:uid="{5842D231-4C3E-4CF2-B366-0BD57FC41D63}">
      <text>
        <r>
          <rPr>
            <b/>
            <sz val="9"/>
            <color indexed="81"/>
            <rFont val="宋体"/>
            <family val="3"/>
            <charset val="134"/>
          </rPr>
          <t>Administror:
电磁流量计（常用），质量流量计，容积式流量计（常用），涡轮流量计（液体国内常用、气体国外常用），浮筒液位计（常用），射频导纳液位计（常用），超声波液位计</t>
        </r>
      </text>
    </comment>
    <comment ref="AF12" authorId="0" shapeId="0" xr:uid="{D7F42AA6-8DC7-4DF4-97D7-DD79ED2AC0E8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涡街流量计（常用），热式质量流量计（常用）</t>
        </r>
      </text>
    </comment>
    <comment ref="AF13" authorId="0" shapeId="0" xr:uid="{0F12D869-B48C-4C08-818A-E4DE0242F19A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双金属温度计，涡街流量计，电磁流量计，超声波流量计，浮筒液位计，Administrator:
涡轮流量计（气体，国内常用），放射式液位计（常用）
</t>
        </r>
      </text>
    </comment>
    <comment ref="AF14" authorId="0" shapeId="0" xr:uid="{3B950B89-36A9-46DF-AB40-1C5525452D43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双金属温度计（常用）</t>
        </r>
      </text>
    </comment>
    <comment ref="AF15" authorId="0" shapeId="0" xr:uid="{D03FC098-35BE-4625-AD83-418293F296C9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超声波流量计</t>
        </r>
      </text>
    </comment>
    <comment ref="AB16" authorId="0" shapeId="0" xr:uid="{1FA8E528-6D33-4ABD-87A9-3E59EC93D7F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毛细管铠装层
</t>
        </r>
      </text>
    </comment>
    <comment ref="AF16" authorId="0" shapeId="0" xr:uid="{87573CF0-128C-445E-AE87-A52C6F7E8357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涡街流量计（插入式）
转子流量计（常用）</t>
        </r>
      </text>
    </comment>
    <comment ref="AF17" authorId="0" shapeId="0" xr:uid="{FA3C3DA6-FCAC-4897-BCE8-95A737DFCB68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压力表（常用）</t>
        </r>
      </text>
    </comment>
    <comment ref="AF19" authorId="0" shapeId="0" xr:uid="{84DB11BF-FF8E-4AF1-B73A-98599875B77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计量级雷达液位计</t>
        </r>
      </text>
    </comment>
    <comment ref="AF20" authorId="0" shapeId="0" xr:uid="{785B8B95-92BB-413D-996B-CDF1C1E269AC}">
      <text>
        <r>
          <rPr>
            <b/>
            <sz val="9"/>
            <color indexed="81"/>
            <rFont val="宋体"/>
            <family val="3"/>
            <charset val="134"/>
          </rPr>
          <t>Administrator：
计量级雷达液位计，计量级伺服液位计
计量级超声波液位计</t>
        </r>
      </text>
    </comment>
    <comment ref="AF21" authorId="0" shapeId="0" xr:uid="{50FF9F05-AEA0-45D3-97B0-3A43F99E872E}">
      <text>
        <r>
          <rPr>
            <b/>
            <sz val="9"/>
            <color indexed="81"/>
            <rFont val="宋体"/>
            <family val="3"/>
            <charset val="134"/>
          </rPr>
          <t>Administrator:
雷达液位计（常用）
控制级伺服液位计</t>
        </r>
      </text>
    </comment>
    <comment ref="AF22" authorId="0" shapeId="0" xr:uid="{3F04630E-67FC-4ADB-BAA7-EE59EA17C7CA}">
      <text>
        <r>
          <rPr>
            <b/>
            <sz val="9"/>
            <color indexed="81"/>
            <rFont val="宋体"/>
            <family val="3"/>
            <charset val="134"/>
          </rPr>
          <t>Administrator:
磁翻板液位计（常用）</t>
        </r>
      </text>
    </comment>
    <comment ref="AF23" authorId="0" shapeId="0" xr:uid="{676DB5F5-EC67-42E6-9FB1-B658E4F69720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热电偶
</t>
        </r>
      </text>
    </comment>
    <comment ref="AF24" authorId="0" shapeId="0" xr:uid="{0849967F-588F-4556-817B-A5426418579D}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热电偶
</t>
        </r>
      </text>
    </comment>
    <comment ref="AF25" authorId="0" shapeId="0" xr:uid="{C2A5B44C-AB51-4A1D-8D00-5C8117CB4055}">
      <text>
        <r>
          <rPr>
            <b/>
            <sz val="9"/>
            <color indexed="81"/>
            <rFont val="宋体"/>
            <family val="3"/>
            <charset val="134"/>
          </rPr>
          <t xml:space="preserve">Administror:
热电偶
</t>
        </r>
      </text>
    </comment>
    <comment ref="AF26" authorId="0" shapeId="0" xr:uid="{548809E6-BA0C-471E-87D9-47948B12BCF5}">
      <text>
        <r>
          <rPr>
            <b/>
            <sz val="9"/>
            <color indexed="81"/>
            <rFont val="宋体"/>
            <family val="3"/>
            <charset val="134"/>
          </rPr>
          <t>可燃有毒气体检测器（常用）</t>
        </r>
      </text>
    </comment>
    <comment ref="AF27" authorId="0" shapeId="0" xr:uid="{069A7764-8DFB-49CB-81C4-D525AC22E0F8}">
      <text>
        <r>
          <rPr>
            <b/>
            <sz val="9"/>
            <color indexed="81"/>
            <rFont val="宋体"/>
            <family val="3"/>
            <charset val="134"/>
          </rPr>
          <t xml:space="preserve">Administror:
可燃有毒气体检测器
</t>
        </r>
      </text>
    </comment>
    <comment ref="AB35" authorId="7" shapeId="0" xr:uid="{F5384B75-80A2-4815-ABFA-12B8885E3BD0}">
      <text>
        <t>[线程批注]
你的Excel版本可读取此线程批注; 但如果在更新版本的Excel中打开文件，则对批注所作的任何改动都将被删除。了解详细信息: https://go.microsoft.com/fwlink/?linkid=870924
注释:
    温度计套管，低温性能好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<sst xmlns="http://schemas.openxmlformats.org/spreadsheetml/2006/main" count="725" uniqueCount="566">
  <si>
    <t xml:space="preserve">  </t>
  </si>
  <si>
    <t>施工图</t>
  </si>
  <si>
    <t>工程号
ENG NO</t>
  </si>
  <si>
    <t>主项号
PROJ.NO.</t>
  </si>
  <si>
    <t>合同号
CONT. NO.</t>
    <phoneticPr fontId="2" type="noConversion"/>
  </si>
  <si>
    <r>
      <t>第</t>
    </r>
    <r>
      <rPr>
        <sz val="7"/>
        <color indexed="8"/>
        <rFont val="Times New Roman"/>
        <family val="1"/>
      </rPr>
      <t xml:space="preserve">          </t>
    </r>
    <r>
      <rPr>
        <sz val="7"/>
        <color indexed="8"/>
        <rFont val="宋体"/>
        <family val="3"/>
        <charset val="134"/>
      </rPr>
      <t>张</t>
    </r>
    <r>
      <rPr>
        <sz val="7"/>
        <color indexed="8"/>
        <rFont val="Times New Roman"/>
        <family val="1"/>
      </rPr>
      <t xml:space="preserve">   </t>
    </r>
    <r>
      <rPr>
        <sz val="7"/>
        <color indexed="8"/>
        <rFont val="宋体"/>
        <family val="3"/>
        <charset val="134"/>
      </rPr>
      <t>共</t>
    </r>
    <r>
      <rPr>
        <sz val="7"/>
        <color indexed="8"/>
        <rFont val="Times New Roman"/>
        <family val="1"/>
      </rPr>
      <t xml:space="preserve">         </t>
    </r>
    <r>
      <rPr>
        <sz val="7"/>
        <color indexed="8"/>
        <rFont val="宋体"/>
        <family val="3"/>
        <charset val="134"/>
      </rPr>
      <t>张</t>
    </r>
    <r>
      <rPr>
        <sz val="7"/>
        <color indexed="8"/>
        <rFont val="Times New Roman"/>
        <family val="1"/>
      </rPr>
      <t xml:space="preserve"> </t>
    </r>
    <r>
      <rPr>
        <sz val="7"/>
        <color indexed="8"/>
        <rFont val="宋体"/>
        <family val="3"/>
        <charset val="134"/>
      </rPr>
      <t xml:space="preserve">
 SHEET    OF</t>
    </r>
    <phoneticPr fontId="2" type="noConversion"/>
  </si>
  <si>
    <t>(INSTRUMENT DATA SHEET) COVER SHEET</t>
    <phoneticPr fontId="0" type="noConversion"/>
  </si>
  <si>
    <t>INSTRUMENT DATA SHEET</t>
    <phoneticPr fontId="0" type="noConversion"/>
  </si>
  <si>
    <t>(仪表数据表)首页</t>
    <phoneticPr fontId="0" type="noConversion"/>
  </si>
  <si>
    <t>仪表数据表</t>
    <phoneticPr fontId="2" type="noConversion"/>
  </si>
  <si>
    <t>位号 TAG NO.</t>
  </si>
  <si>
    <t>P&amp;ID号 P&amp;ID NO.</t>
  </si>
  <si>
    <t>设备位号 EQUIP. NO.</t>
  </si>
  <si>
    <t>操作条件 OPERATING CONDITIONS</t>
  </si>
  <si>
    <t>操作压力 OPER.PRESS. MPa(G)</t>
  </si>
  <si>
    <t>操作温度 OPER. TEMPER.℃</t>
  </si>
  <si>
    <t>型号 MODEL</t>
  </si>
  <si>
    <t>精度 ACCURACY</t>
  </si>
  <si>
    <t>触点容量 CONTACT RATE</t>
  </si>
  <si>
    <t>——</t>
  </si>
  <si>
    <t>电源 POWER SUPPLY</t>
  </si>
  <si>
    <t>电气接口尺寸 ELEC.CONN.SIZE</t>
  </si>
  <si>
    <t>防爆等级 EXPLOSION-PROOF CLASS</t>
  </si>
  <si>
    <t>法兰标准及等级 FLANGE STD.&amp; RATING</t>
  </si>
  <si>
    <t>法兰尺寸及密封面 FLANGE SIZE &amp; FACING</t>
  </si>
  <si>
    <t>制造厂 MANUFACTURER</t>
  </si>
  <si>
    <r>
      <t>说</t>
    </r>
    <r>
      <rPr>
        <sz val="7"/>
        <rFont val="Times New Roman"/>
        <family val="1"/>
      </rPr>
      <t xml:space="preserve">    </t>
    </r>
    <r>
      <rPr>
        <sz val="7"/>
        <rFont val="宋体"/>
        <family val="3"/>
        <charset val="134"/>
      </rPr>
      <t>明
DESCRIPTION</t>
    </r>
  </si>
  <si>
    <r>
      <t>设</t>
    </r>
    <r>
      <rPr>
        <sz val="7"/>
        <rFont val="Times New Roman"/>
        <family val="1"/>
      </rPr>
      <t xml:space="preserve">  </t>
    </r>
    <r>
      <rPr>
        <sz val="7"/>
        <rFont val="宋体"/>
        <family val="3"/>
        <charset val="134"/>
      </rPr>
      <t>计
DESD</t>
    </r>
  </si>
  <si>
    <r>
      <t>日</t>
    </r>
    <r>
      <rPr>
        <sz val="7"/>
        <rFont val="Times New Roman"/>
        <family val="1"/>
      </rPr>
      <t xml:space="preserve"> </t>
    </r>
    <r>
      <rPr>
        <sz val="7"/>
        <rFont val="宋体"/>
        <family val="3"/>
        <charset val="134"/>
      </rPr>
      <t>期
DATE</t>
    </r>
  </si>
  <si>
    <r>
      <t>校</t>
    </r>
    <r>
      <rPr>
        <sz val="7"/>
        <rFont val="Times New Roman"/>
        <family val="1"/>
      </rPr>
      <t xml:space="preserve">  </t>
    </r>
    <r>
      <rPr>
        <sz val="7"/>
        <rFont val="宋体"/>
        <family val="3"/>
        <charset val="134"/>
      </rPr>
      <t>核
CHED</t>
    </r>
  </si>
  <si>
    <r>
      <t>审</t>
    </r>
    <r>
      <rPr>
        <sz val="7"/>
        <rFont val="Times New Roman"/>
        <family val="1"/>
      </rPr>
      <t xml:space="preserve">   </t>
    </r>
    <r>
      <rPr>
        <sz val="7"/>
        <rFont val="宋体"/>
        <family val="3"/>
        <charset val="134"/>
      </rPr>
      <t>核
APPD</t>
    </r>
  </si>
  <si>
    <t xml:space="preserve">测量范围 MEAS.RANGE </t>
  </si>
  <si>
    <t>1/2"NPT</t>
    <phoneticPr fontId="2" type="noConversion"/>
  </si>
  <si>
    <t>法兰连接</t>
  </si>
  <si>
    <t>双金属温度计</t>
  </si>
  <si>
    <t>压力变送器</t>
  </si>
  <si>
    <t>IP65</t>
    <phoneticPr fontId="20" type="noConversion"/>
  </si>
  <si>
    <t>安装形式 INSTALLATION TYPE</t>
  </si>
  <si>
    <t>安装图号 HOOK-UP NO.</t>
  </si>
  <si>
    <t>压力表</t>
  </si>
  <si>
    <t>±1.5%</t>
  </si>
  <si>
    <t>1/2"NPT</t>
  </si>
  <si>
    <t>电磁流量计</t>
  </si>
  <si>
    <t>备注   REMARKS</t>
  </si>
  <si>
    <r>
      <t>操作密度 DENSITY AT OPER. Kg/m</t>
    </r>
    <r>
      <rPr>
        <vertAlign val="superscript"/>
        <sz val="9"/>
        <rFont val="宋体"/>
        <family val="3"/>
        <charset val="134"/>
      </rPr>
      <t>3</t>
    </r>
  </si>
  <si>
    <t>仪表名称 NAME</t>
  </si>
  <si>
    <t>气动切断阀</t>
  </si>
  <si>
    <t>用途  SERVICE</t>
  </si>
  <si>
    <t>仪表数据表
INSTRUMENT DATA SHEET</t>
    <phoneticPr fontId="2" type="noConversion"/>
  </si>
  <si>
    <r>
      <t xml:space="preserve">                                                                                                      </t>
    </r>
    <r>
      <rPr>
        <sz val="9"/>
        <color indexed="8"/>
        <rFont val="黑体"/>
        <family val="3"/>
        <charset val="134"/>
      </rPr>
      <t xml:space="preserve">江苏索普工程科技有限公司  </t>
    </r>
    <r>
      <rPr>
        <b/>
        <sz val="9"/>
        <color indexed="8"/>
        <rFont val="黑体"/>
        <family val="3"/>
        <charset val="134"/>
      </rPr>
      <t xml:space="preserve">     </t>
    </r>
    <r>
      <rPr>
        <sz val="9"/>
        <color indexed="8"/>
        <rFont val="黑体"/>
        <family val="3"/>
        <charset val="134"/>
      </rPr>
      <t>JiangSu SOPO Engineering Technology Co. Ltd.</t>
    </r>
    <phoneticPr fontId="2" type="noConversion"/>
  </si>
  <si>
    <r>
      <t xml:space="preserve">                                                                                                      </t>
    </r>
    <r>
      <rPr>
        <sz val="9"/>
        <color rgb="FF000000"/>
        <rFont val="黑体"/>
        <family val="3"/>
        <charset val="134"/>
      </rPr>
      <t xml:space="preserve">江苏索普工程科技有限公司  </t>
    </r>
    <r>
      <rPr>
        <b/>
        <sz val="9"/>
        <color rgb="FF000000"/>
        <rFont val="黑体"/>
        <family val="3"/>
        <charset val="134"/>
      </rPr>
      <t xml:space="preserve">     </t>
    </r>
    <r>
      <rPr>
        <sz val="9"/>
        <color rgb="FF000000"/>
        <rFont val="黑体"/>
        <family val="3"/>
        <charset val="134"/>
      </rPr>
      <t>JiangSu SOPO Engineering Technology Co. Ltd.</t>
    </r>
  </si>
  <si>
    <t>辅助列</t>
    <phoneticPr fontId="2" type="noConversion"/>
  </si>
  <si>
    <t>仪表位号</t>
    <phoneticPr fontId="2" type="noConversion"/>
  </si>
  <si>
    <t>管道号</t>
    <phoneticPr fontId="2" type="noConversion"/>
  </si>
  <si>
    <t>数据表号</t>
    <phoneticPr fontId="2" type="noConversion"/>
  </si>
  <si>
    <t>316LSS</t>
  </si>
  <si>
    <t>Φ6</t>
  </si>
  <si>
    <t>Φ8</t>
  </si>
  <si>
    <t>(仪表数据表)索引</t>
    <phoneticPr fontId="0" type="noConversion"/>
  </si>
  <si>
    <t>序号</t>
    <phoneticPr fontId="2" type="noConversion"/>
  </si>
  <si>
    <t>No.</t>
    <phoneticPr fontId="2" type="noConversion"/>
  </si>
  <si>
    <t>Data Sheet Name</t>
    <phoneticPr fontId="2" type="noConversion"/>
  </si>
  <si>
    <t>一体化温度变送器</t>
  </si>
  <si>
    <t>版次</t>
    <phoneticPr fontId="2" type="noConversion"/>
  </si>
  <si>
    <t>Rev.</t>
    <phoneticPr fontId="2" type="noConversion"/>
  </si>
  <si>
    <t>Pages</t>
    <phoneticPr fontId="2" type="noConversion"/>
  </si>
  <si>
    <t>索引</t>
  </si>
  <si>
    <t>转子流量计</t>
  </si>
  <si>
    <t>质量流量计</t>
  </si>
  <si>
    <t>差压变送器（液位）</t>
  </si>
  <si>
    <t>液位开关</t>
  </si>
  <si>
    <t>气动调节阀</t>
  </si>
  <si>
    <t>自力式调节阀</t>
  </si>
  <si>
    <t>起始页码</t>
    <phoneticPr fontId="2" type="noConversion"/>
  </si>
  <si>
    <t>Start Pg.</t>
    <phoneticPr fontId="2" type="noConversion"/>
  </si>
  <si>
    <t>Document No.</t>
    <phoneticPr fontId="2" type="noConversion"/>
  </si>
  <si>
    <t>仪表名称</t>
    <phoneticPr fontId="2" type="noConversion"/>
  </si>
  <si>
    <t>页数</t>
    <phoneticPr fontId="2" type="noConversion"/>
  </si>
  <si>
    <r>
      <t>版次</t>
    </r>
    <r>
      <rPr>
        <sz val="7"/>
        <color indexed="8"/>
        <rFont val="宋体"/>
        <family val="3"/>
        <charset val="134"/>
      </rPr>
      <t xml:space="preserve">
REV.</t>
    </r>
    <phoneticPr fontId="2" type="noConversion"/>
  </si>
  <si>
    <r>
      <t>说</t>
    </r>
    <r>
      <rPr>
        <sz val="7"/>
        <color indexed="8"/>
        <rFont val="Times New Roman"/>
        <family val="1"/>
      </rPr>
      <t xml:space="preserve">    </t>
    </r>
    <r>
      <rPr>
        <sz val="7"/>
        <color indexed="8"/>
        <rFont val="宋体"/>
        <family val="3"/>
        <charset val="134"/>
      </rPr>
      <t>明
DESCRIPTION</t>
    </r>
    <phoneticPr fontId="2" type="noConversion"/>
  </si>
  <si>
    <r>
      <t>设</t>
    </r>
    <r>
      <rPr>
        <sz val="7"/>
        <color indexed="8"/>
        <rFont val="Times New Roman"/>
        <family val="1"/>
      </rPr>
      <t xml:space="preserve">  </t>
    </r>
    <r>
      <rPr>
        <sz val="7"/>
        <color indexed="8"/>
        <rFont val="宋体"/>
        <family val="3"/>
        <charset val="134"/>
      </rPr>
      <t>计
DES'D</t>
    </r>
    <phoneticPr fontId="2" type="noConversion"/>
  </si>
  <si>
    <r>
      <t>日</t>
    </r>
    <r>
      <rPr>
        <sz val="7"/>
        <color indexed="8"/>
        <rFont val="Times New Roman"/>
        <family val="1"/>
      </rPr>
      <t xml:space="preserve"> </t>
    </r>
    <r>
      <rPr>
        <sz val="7"/>
        <color indexed="8"/>
        <rFont val="宋体"/>
        <family val="3"/>
        <charset val="134"/>
      </rPr>
      <t>期
DATE</t>
    </r>
    <phoneticPr fontId="2" type="noConversion"/>
  </si>
  <si>
    <r>
      <t>校</t>
    </r>
    <r>
      <rPr>
        <sz val="7"/>
        <color indexed="8"/>
        <rFont val="Times New Roman"/>
        <family val="1"/>
      </rPr>
      <t xml:space="preserve">  </t>
    </r>
    <r>
      <rPr>
        <sz val="7"/>
        <color indexed="8"/>
        <rFont val="宋体"/>
        <family val="3"/>
        <charset val="134"/>
      </rPr>
      <t>核
CHE'D</t>
    </r>
    <phoneticPr fontId="2" type="noConversion"/>
  </si>
  <si>
    <r>
      <t>审</t>
    </r>
    <r>
      <rPr>
        <sz val="7"/>
        <color indexed="8"/>
        <rFont val="Times New Roman"/>
        <family val="1"/>
      </rPr>
      <t xml:space="preserve">   </t>
    </r>
    <r>
      <rPr>
        <sz val="7"/>
        <color indexed="8"/>
        <rFont val="宋体"/>
        <family val="3"/>
        <charset val="134"/>
      </rPr>
      <t>核
APP'D</t>
    </r>
    <phoneticPr fontId="2" type="noConversion"/>
  </si>
  <si>
    <t>(INSTRUMENT DATA SHEET)INDEX</t>
    <phoneticPr fontId="0" type="noConversion"/>
  </si>
  <si>
    <t>A级</t>
  </si>
  <si>
    <t>2级</t>
  </si>
  <si>
    <t>图号
DWG. NO.</t>
    <phoneticPr fontId="2" type="noConversion"/>
  </si>
  <si>
    <t>工艺介质 PROCESS FLUID</t>
  </si>
  <si>
    <t>温度开关</t>
  </si>
  <si>
    <t>隔膜压力表</t>
  </si>
  <si>
    <t>带电接点压力表</t>
  </si>
  <si>
    <t>整体孔板流量变送器</t>
  </si>
  <si>
    <t>水表</t>
  </si>
  <si>
    <t>设计阶段
STAGE</t>
    <phoneticPr fontId="2" type="noConversion"/>
  </si>
  <si>
    <t>介质粘度 DYNAMIC VISCOSITY mPa.s</t>
  </si>
  <si>
    <t>液位计规格 LEVEL GAUGE SPECIFICATION</t>
  </si>
  <si>
    <t>±5mm</t>
  </si>
  <si>
    <t>浮球(子)液位计</t>
    <phoneticPr fontId="2" type="noConversion"/>
  </si>
  <si>
    <t>法兰间距 FLANGE DIST. (mm)</t>
  </si>
  <si>
    <t>上限设定值 HIGH SET POINT</t>
  </si>
  <si>
    <t>下限设定值 LOW SET POINT</t>
  </si>
  <si>
    <t>浮子(球)材质 FLOAT MATERIAL</t>
  </si>
  <si>
    <t>防护等级 ENCLOAURE PROOF</t>
  </si>
  <si>
    <t>浮筒液位变送器</t>
  </si>
  <si>
    <t>磁翻板液位计</t>
  </si>
  <si>
    <t>罐表</t>
  </si>
  <si>
    <t>±0.25%</t>
  </si>
  <si>
    <t>PVC</t>
  </si>
  <si>
    <t>自动分析器</t>
  </si>
  <si>
    <t>转速开关</t>
  </si>
  <si>
    <t>安全栅</t>
  </si>
  <si>
    <t>电源箱</t>
  </si>
  <si>
    <t>供电箱</t>
  </si>
  <si>
    <t>指示报警仪</t>
  </si>
  <si>
    <t>IP56</t>
  </si>
  <si>
    <t>IP55</t>
  </si>
  <si>
    <t>铸铝</t>
  </si>
  <si>
    <t>±0.15%</t>
  </si>
  <si>
    <t>PTFE</t>
  </si>
  <si>
    <t>HC</t>
  </si>
  <si>
    <t>±0.1%</t>
  </si>
  <si>
    <t>316+RTFE</t>
  </si>
  <si>
    <t>316+ST</t>
  </si>
  <si>
    <t>316+SS</t>
  </si>
  <si>
    <t>1级</t>
  </si>
  <si>
    <t>±1.0%</t>
  </si>
  <si>
    <t>202222-K03-60/0</t>
    <phoneticPr fontId="2" type="noConversion"/>
  </si>
  <si>
    <t>首页</t>
  </si>
  <si>
    <t>温度计外套管</t>
  </si>
  <si>
    <t>铂热电阻</t>
  </si>
  <si>
    <t>热电偶</t>
  </si>
  <si>
    <t>带电接点双金属温度计</t>
  </si>
  <si>
    <t>温度变送器</t>
  </si>
  <si>
    <t>差压变送器（压力）</t>
  </si>
  <si>
    <t>压力（差压）开关</t>
  </si>
  <si>
    <t>节流元件</t>
  </si>
  <si>
    <t>差压变送器（流量）</t>
  </si>
  <si>
    <t>涡街流量计</t>
  </si>
  <si>
    <t>超声波流量计</t>
  </si>
  <si>
    <t>容积式流量计</t>
  </si>
  <si>
    <t>均速管流量计</t>
  </si>
  <si>
    <t>磁致伸缩液位计</t>
  </si>
  <si>
    <t xml:space="preserve">雷达液（料）位计 </t>
  </si>
  <si>
    <t>浮球(子)液位计</t>
  </si>
  <si>
    <t>射频导纳液(料)位计</t>
  </si>
  <si>
    <t>伺服液位计</t>
  </si>
  <si>
    <t>钢带液位计</t>
  </si>
  <si>
    <t>核辐射液（料）位计</t>
  </si>
  <si>
    <t>可燃、有毒气体检测报警器</t>
  </si>
  <si>
    <t>pH分析器</t>
  </si>
  <si>
    <t>电动切断阀</t>
  </si>
  <si>
    <t>电动调节阀</t>
  </si>
  <si>
    <t>惰性气体密封系统</t>
  </si>
  <si>
    <t>称重仪</t>
  </si>
  <si>
    <t>电磁阀</t>
  </si>
  <si>
    <t>电子汽车衡</t>
  </si>
  <si>
    <t>信号分配器</t>
  </si>
  <si>
    <t>声光报警器</t>
  </si>
  <si>
    <t>UPS装置</t>
  </si>
  <si>
    <t>平衡流量计</t>
  </si>
  <si>
    <t>M20×1.5</t>
  </si>
  <si>
    <t>±0.5%</t>
  </si>
  <si>
    <t>202222-K03-10/0</t>
    <phoneticPr fontId="2" type="noConversion"/>
  </si>
  <si>
    <t>DN100</t>
  </si>
  <si>
    <t>返回索引</t>
  </si>
  <si>
    <t>手动按钮</t>
    <phoneticPr fontId="2" type="noConversion"/>
  </si>
  <si>
    <t>20#</t>
  </si>
  <si>
    <t>顺酐储罐底部温度指示</t>
  </si>
  <si>
    <t>V-006</t>
  </si>
  <si>
    <t>顺酐储罐中部温度指示</t>
  </si>
  <si>
    <t>热水储罐底部温度指示调节</t>
  </si>
  <si>
    <t>V-006A</t>
  </si>
  <si>
    <t>SA526-1000</t>
  </si>
  <si>
    <t>φ108×4.0</t>
  </si>
  <si>
    <t>苯酐储罐底部温度指示</t>
  </si>
  <si>
    <t>V-007</t>
  </si>
  <si>
    <t>苯酐储罐中部温度指示</t>
  </si>
  <si>
    <t>尾气洗涤塔K-006中部气相温度指示</t>
  </si>
  <si>
    <t>K-006</t>
  </si>
  <si>
    <t>尾气洗涤塔K-007中部气相温度指示</t>
  </si>
  <si>
    <t>K-007</t>
  </si>
  <si>
    <t>顺酐储罐顶部压力指示调节报警</t>
  </si>
  <si>
    <t>SA514-65</t>
  </si>
  <si>
    <t>Φ76×4</t>
  </si>
  <si>
    <t>氮气总管入口压力指示</t>
  </si>
  <si>
    <t>LN-6001-50 304</t>
  </si>
  <si>
    <t>氮气总管PCV阀后压力指示</t>
  </si>
  <si>
    <t>顺酐装卸泵出口压力指示</t>
  </si>
  <si>
    <t>洗涤液循环泵出口压力指示</t>
  </si>
  <si>
    <t>热水循环泵出口压力指示</t>
  </si>
  <si>
    <t>洗涤塔进口压力指示</t>
  </si>
  <si>
    <t>苯酐储罐顶部压力指示调节报警</t>
  </si>
  <si>
    <t>SA521b-150</t>
  </si>
  <si>
    <t>φ159×4.5</t>
  </si>
  <si>
    <t>苯酐装卸泵出口压力指示</t>
  </si>
  <si>
    <t>V502f槽出口切断阀</t>
  </si>
  <si>
    <t>V502a槽出口流量计指示</t>
  </si>
  <si>
    <t>SA515-100-100</t>
  </si>
  <si>
    <t>V502b槽出口流量计指示</t>
  </si>
  <si>
    <t>SA516-100-100</t>
  </si>
  <si>
    <t>常压</t>
    <phoneticPr fontId="2" type="noConversion"/>
  </si>
  <si>
    <t>PN16碳钢
衬四氟</t>
  </si>
  <si>
    <t>PN16
20#</t>
  </si>
  <si>
    <t>仪表功能</t>
    <phoneticPr fontId="2" type="noConversion"/>
  </si>
  <si>
    <t>PID号</t>
    <phoneticPr fontId="2" type="noConversion"/>
  </si>
  <si>
    <t>管径</t>
    <phoneticPr fontId="2" type="noConversion"/>
  </si>
  <si>
    <t>材质</t>
    <phoneticPr fontId="2" type="noConversion"/>
  </si>
  <si>
    <t>备注</t>
    <phoneticPr fontId="2" type="noConversion"/>
  </si>
  <si>
    <t>GT-102</t>
  </si>
  <si>
    <t>GT-103</t>
  </si>
  <si>
    <t>GT-104</t>
  </si>
  <si>
    <t>GT-105</t>
  </si>
  <si>
    <t>GT-106</t>
  </si>
  <si>
    <t>GT-107</t>
  </si>
  <si>
    <t>GT-108</t>
  </si>
  <si>
    <t>GT-109</t>
  </si>
  <si>
    <t>GT-110</t>
  </si>
  <si>
    <t>GT-111</t>
  </si>
  <si>
    <t>GT-112</t>
  </si>
  <si>
    <t>GT-113</t>
  </si>
  <si>
    <t>GT-114</t>
  </si>
  <si>
    <t>GT-115</t>
  </si>
  <si>
    <t>GT-116</t>
  </si>
  <si>
    <t>GT-117</t>
  </si>
  <si>
    <t>GT-118</t>
  </si>
  <si>
    <t>GT-119</t>
  </si>
  <si>
    <t>GT-120</t>
  </si>
  <si>
    <t>GT-121</t>
  </si>
  <si>
    <t>GT-122</t>
  </si>
  <si>
    <t>GT-123</t>
  </si>
  <si>
    <t>GT-124</t>
  </si>
  <si>
    <t>GT-125</t>
  </si>
  <si>
    <t>GT-126</t>
  </si>
  <si>
    <t>GT-127</t>
  </si>
  <si>
    <t>GT-128</t>
  </si>
  <si>
    <t>GT-129</t>
  </si>
  <si>
    <t>GT-130</t>
  </si>
  <si>
    <t>GT-131</t>
  </si>
  <si>
    <t>GT-132</t>
  </si>
  <si>
    <t>GT-133</t>
  </si>
  <si>
    <t>GT-134</t>
  </si>
  <si>
    <t>GT-135</t>
  </si>
  <si>
    <t>提取仪表数据表图号</t>
    <phoneticPr fontId="2" type="noConversion"/>
  </si>
  <si>
    <t>202222-K03-61/0</t>
    <phoneticPr fontId="2" type="noConversion"/>
  </si>
  <si>
    <t>提取项目号</t>
    <phoneticPr fontId="2" type="noConversion"/>
  </si>
  <si>
    <t>对照列</t>
    <phoneticPr fontId="2" type="noConversion"/>
  </si>
  <si>
    <t>数据表图号</t>
    <phoneticPr fontId="2" type="noConversion"/>
  </si>
  <si>
    <t>数据表名称</t>
    <phoneticPr fontId="2" type="noConversion"/>
  </si>
  <si>
    <t>存在的仪表数据表</t>
    <phoneticPr fontId="2" type="noConversion"/>
  </si>
  <si>
    <t>删除的仪表数据表</t>
    <phoneticPr fontId="2" type="noConversion"/>
  </si>
  <si>
    <t>202222-K03-62/0</t>
    <phoneticPr fontId="2" type="noConversion"/>
  </si>
  <si>
    <t>202222-K03-97/0</t>
    <phoneticPr fontId="2" type="noConversion"/>
  </si>
  <si>
    <t>聚氨酯橡胶</t>
  </si>
  <si>
    <t>天然橡胶</t>
  </si>
  <si>
    <t>ETFE</t>
  </si>
  <si>
    <t>GT-101</t>
    <phoneticPr fontId="2" type="noConversion"/>
  </si>
  <si>
    <t>V-0"0"6</t>
    <phoneticPr fontId="2" type="noConversion"/>
  </si>
  <si>
    <t>喇叭口天线</t>
  </si>
  <si>
    <t>露点分析仪</t>
    <phoneticPr fontId="2" type="noConversion"/>
  </si>
  <si>
    <t>信号类型</t>
  </si>
  <si>
    <t>电气接口尺寸</t>
  </si>
  <si>
    <t>防爆等级</t>
  </si>
  <si>
    <t>法兰尺寸</t>
  </si>
  <si>
    <t>材料</t>
  </si>
  <si>
    <t>防护等级</t>
  </si>
  <si>
    <t>外径</t>
  </si>
  <si>
    <t>压力元件形式</t>
  </si>
  <si>
    <t>精度等级</t>
  </si>
  <si>
    <t>填充液</t>
  </si>
  <si>
    <t>衬里</t>
  </si>
  <si>
    <t>电极材料</t>
  </si>
  <si>
    <t>阀体</t>
  </si>
  <si>
    <t>阀芯</t>
  </si>
  <si>
    <t>节流元件形式</t>
  </si>
  <si>
    <t>气体测量原理</t>
  </si>
  <si>
    <t>天线型式</t>
  </si>
  <si>
    <t>管道连接型式</t>
  </si>
  <si>
    <t>M27×2</t>
  </si>
  <si>
    <t>Φ3</t>
  </si>
  <si>
    <t>弹簧管</t>
  </si>
  <si>
    <t>CF3</t>
  </si>
  <si>
    <t>孔板</t>
  </si>
  <si>
    <t>电化学式</t>
  </si>
  <si>
    <t>棒式天线</t>
  </si>
  <si>
    <t>3/4"NPT</t>
  </si>
  <si>
    <t>膜盒</t>
  </si>
  <si>
    <t>B级</t>
  </si>
  <si>
    <t>高温硅油</t>
  </si>
  <si>
    <t>PFA</t>
  </si>
  <si>
    <t>316SS</t>
  </si>
  <si>
    <t>CF8</t>
  </si>
  <si>
    <t>喷嘴</t>
  </si>
  <si>
    <t>热传导式</t>
  </si>
  <si>
    <t>水滴形天线</t>
  </si>
  <si>
    <t>夹持式</t>
  </si>
  <si>
    <t>脉冲信号</t>
  </si>
  <si>
    <t>IP65</t>
  </si>
  <si>
    <t>膜片</t>
  </si>
  <si>
    <t>±0.065%</t>
  </si>
  <si>
    <t>甘油</t>
  </si>
  <si>
    <t>EDPM</t>
  </si>
  <si>
    <t>Pt</t>
  </si>
  <si>
    <t>CF3M</t>
  </si>
  <si>
    <t>304+RTFE</t>
  </si>
  <si>
    <t>文丘里</t>
  </si>
  <si>
    <t>催化燃烧式</t>
  </si>
  <si>
    <t>透镜天线</t>
  </si>
  <si>
    <t>插入式卡套法兰</t>
  </si>
  <si>
    <t>M16×1.5</t>
  </si>
  <si>
    <t>1"NPT</t>
  </si>
  <si>
    <t>IP66</t>
  </si>
  <si>
    <t>Φ12</t>
  </si>
  <si>
    <t>叉簧</t>
  </si>
  <si>
    <t>±0.075%</t>
  </si>
  <si>
    <t>氟油</t>
  </si>
  <si>
    <t>NBR</t>
  </si>
  <si>
    <t>Ta</t>
  </si>
  <si>
    <t>CF8M</t>
  </si>
  <si>
    <t>304+ST</t>
  </si>
  <si>
    <t>1/4圆孔板</t>
  </si>
  <si>
    <t>红外</t>
  </si>
  <si>
    <t>阵列式天线</t>
  </si>
  <si>
    <t>焊接式</t>
  </si>
  <si>
    <t>G1/2"</t>
  </si>
  <si>
    <t>IP67</t>
  </si>
  <si>
    <t>波纹管</t>
  </si>
  <si>
    <t>±0.01%</t>
  </si>
  <si>
    <t xml:space="preserve">Soft Rubber </t>
  </si>
  <si>
    <t>Ti</t>
  </si>
  <si>
    <t>WCB</t>
  </si>
  <si>
    <t>304+SS</t>
  </si>
  <si>
    <t>楔形流量计</t>
  </si>
  <si>
    <t>半导体式</t>
  </si>
  <si>
    <t>抛物线天线</t>
  </si>
  <si>
    <t>ON-OFF</t>
  </si>
  <si>
    <t>G3/4"</t>
  </si>
  <si>
    <t>Inconel 600</t>
  </si>
  <si>
    <t>IP68</t>
  </si>
  <si>
    <t>波登管</t>
  </si>
  <si>
    <t>±0.2%</t>
  </si>
  <si>
    <t>Linatex</t>
  </si>
  <si>
    <t>WCC</t>
  </si>
  <si>
    <t>光致电离式</t>
  </si>
  <si>
    <t>平面天线</t>
  </si>
  <si>
    <t>Ebonite</t>
  </si>
  <si>
    <t>蒙乃尔合金</t>
  </si>
  <si>
    <t>WC6</t>
  </si>
  <si>
    <t>顺磁式</t>
  </si>
  <si>
    <t>塑料天线</t>
  </si>
  <si>
    <t>刚玉</t>
  </si>
  <si>
    <t>Ceramic（陶瓷）</t>
  </si>
  <si>
    <t>WC9</t>
  </si>
  <si>
    <t>激光式</t>
  </si>
  <si>
    <t>M40×1.5</t>
  </si>
  <si>
    <t>设备成套</t>
  </si>
  <si>
    <t>Novolak（环氧树脂）</t>
  </si>
  <si>
    <t>WCA</t>
  </si>
  <si>
    <t>304+PTFE</t>
  </si>
  <si>
    <t>单杆式导波</t>
  </si>
  <si>
    <t>RTD</t>
  </si>
  <si>
    <t>M32×1.5</t>
  </si>
  <si>
    <t>哈氏 C-276</t>
  </si>
  <si>
    <t>铂-铱合金</t>
  </si>
  <si>
    <t>LCB</t>
  </si>
  <si>
    <t>304+PFA</t>
  </si>
  <si>
    <t>单缆式导波</t>
  </si>
  <si>
    <t>蒙乃尔 K400</t>
  </si>
  <si>
    <t>±0.75%</t>
  </si>
  <si>
    <t>碳化钨</t>
  </si>
  <si>
    <t>双缆式导波</t>
  </si>
  <si>
    <t>11/2"NPT</t>
  </si>
  <si>
    <t>钛</t>
  </si>
  <si>
    <t>氯丁橡胶</t>
  </si>
  <si>
    <t>同轴式导波</t>
  </si>
  <si>
    <t>G1"</t>
  </si>
  <si>
    <t>F46</t>
  </si>
  <si>
    <t>G11/2"</t>
  </si>
  <si>
    <t>钽</t>
  </si>
  <si>
    <t>±2.0%</t>
  </si>
  <si>
    <t>±2.5%</t>
  </si>
  <si>
    <t>WCB+PTFE</t>
  </si>
  <si>
    <t>1.6级</t>
  </si>
  <si>
    <t>Ni</t>
  </si>
  <si>
    <t>2.5级</t>
  </si>
  <si>
    <t>镀金</t>
  </si>
  <si>
    <t>±0.5mm</t>
  </si>
  <si>
    <t>±1mm</t>
  </si>
  <si>
    <t>铝，覆聚氨酯涂层</t>
  </si>
  <si>
    <t>±10mm</t>
  </si>
  <si>
    <t>GH3030</t>
  </si>
  <si>
    <t>GH3039</t>
  </si>
  <si>
    <t>3级</t>
  </si>
  <si>
    <t>±5%FS</t>
  </si>
  <si>
    <t>聚四氟乙烯</t>
  </si>
  <si>
    <t>±3%FS</t>
  </si>
  <si>
    <t>Φ10</t>
  </si>
  <si>
    <t>直接安装</t>
  </si>
  <si>
    <t>N/A</t>
  </si>
  <si>
    <t>BY MFR</t>
  </si>
  <si>
    <t>TBD</t>
  </si>
  <si>
    <t>304 S.S</t>
  </si>
  <si>
    <t>304L S.S</t>
  </si>
  <si>
    <t>316 S.S</t>
  </si>
  <si>
    <t>316L S.S</t>
  </si>
  <si>
    <t>304.S.S+PTFE</t>
  </si>
  <si>
    <t>316L S.S+PVC</t>
  </si>
  <si>
    <t>工艺连接尺寸</t>
  </si>
  <si>
    <t>法兰标准</t>
  </si>
  <si>
    <t>HG/T 20592</t>
  </si>
  <si>
    <t>HG/T 20615</t>
  </si>
  <si>
    <t>ASME B16.5</t>
  </si>
  <si>
    <t>法兰密封面</t>
  </si>
  <si>
    <t>法兰等级</t>
  </si>
  <si>
    <t>FF</t>
  </si>
  <si>
    <t>DN10</t>
  </si>
  <si>
    <t>PN10</t>
  </si>
  <si>
    <t>RF</t>
  </si>
  <si>
    <t>DN15</t>
  </si>
  <si>
    <t>PN16</t>
  </si>
  <si>
    <t>RJ</t>
  </si>
  <si>
    <t>DN20</t>
  </si>
  <si>
    <t>PN25</t>
  </si>
  <si>
    <t>M</t>
  </si>
  <si>
    <t>DN25</t>
  </si>
  <si>
    <t>PN63</t>
  </si>
  <si>
    <t>FM</t>
  </si>
  <si>
    <t>DN40</t>
  </si>
  <si>
    <t>PN160</t>
  </si>
  <si>
    <t>T</t>
  </si>
  <si>
    <t>DN50</t>
  </si>
  <si>
    <t>Class150</t>
  </si>
  <si>
    <t>G</t>
  </si>
  <si>
    <t>DN60</t>
  </si>
  <si>
    <t>Class300</t>
  </si>
  <si>
    <t>DN80</t>
  </si>
  <si>
    <t>Class600</t>
  </si>
  <si>
    <t>Class900</t>
  </si>
  <si>
    <t>DN125</t>
  </si>
  <si>
    <t>Class1500</t>
  </si>
  <si>
    <t>DN150</t>
  </si>
  <si>
    <t>Class2500</t>
  </si>
  <si>
    <t>DN200</t>
  </si>
  <si>
    <t>150lb</t>
  </si>
  <si>
    <t>DN300</t>
  </si>
  <si>
    <t>300lb</t>
  </si>
  <si>
    <t>3/8"</t>
  </si>
  <si>
    <t>600lb</t>
  </si>
  <si>
    <t>1/2"</t>
  </si>
  <si>
    <t>900lb</t>
  </si>
  <si>
    <t>3/4"</t>
  </si>
  <si>
    <t>1500lb</t>
  </si>
  <si>
    <t>1"</t>
  </si>
  <si>
    <t>2500lb</t>
  </si>
  <si>
    <t>1 1/2"</t>
  </si>
  <si>
    <t>2"</t>
  </si>
  <si>
    <t>3"</t>
  </si>
  <si>
    <t>4"</t>
  </si>
  <si>
    <t>5"</t>
  </si>
  <si>
    <t>6"</t>
  </si>
  <si>
    <t>8"</t>
  </si>
  <si>
    <t>10"</t>
  </si>
  <si>
    <t>12"</t>
  </si>
  <si>
    <t>14"</t>
  </si>
  <si>
    <t>16"</t>
  </si>
  <si>
    <t>20"</t>
  </si>
  <si>
    <t>DD</t>
  </si>
  <si>
    <t>C.S</t>
  </si>
  <si>
    <t>碳钢</t>
  </si>
  <si>
    <t>塑料管</t>
  </si>
  <si>
    <t>套管结构形式</t>
  </si>
  <si>
    <t>外径Φ25/Φ19，内径φ7</t>
  </si>
  <si>
    <t>外径Φ22/Φ16，内径φ7</t>
  </si>
  <si>
    <t>外径/内径,Φ17/Φ7</t>
  </si>
  <si>
    <t>304 S.S+PVDF</t>
  </si>
  <si>
    <t>整体钻孔锥形管</t>
  </si>
  <si>
    <t>整体钻孔阶梯形管</t>
  </si>
  <si>
    <t>直形无缝管</t>
  </si>
  <si>
    <t>整体钻孔直形管</t>
  </si>
  <si>
    <t>外径Φ32/Φ21，内径φ7</t>
  </si>
  <si>
    <t>SH 3406</t>
  </si>
  <si>
    <t>316 S.S+PVC</t>
  </si>
  <si>
    <t>4-20mA</t>
  </si>
  <si>
    <t>4-20mA + HART</t>
  </si>
  <si>
    <t>4-20mA + HART + RS485 + MODBUS</t>
  </si>
  <si>
    <t>4-20mA + HART + 频率</t>
  </si>
  <si>
    <t>4-20mA + 现场指示</t>
  </si>
  <si>
    <t>4-20mA +脉冲 + RS485</t>
  </si>
  <si>
    <t>4-20mA+BRAIN</t>
  </si>
  <si>
    <t>4-20mA+DE</t>
  </si>
  <si>
    <t>PROFIBUS</t>
  </si>
  <si>
    <t>RS485+MODBUS+现场指示</t>
  </si>
  <si>
    <t>ISA100.11a</t>
  </si>
  <si>
    <t>Zigbee</t>
  </si>
  <si>
    <t>wirelessHart</t>
  </si>
  <si>
    <t>频率信号</t>
  </si>
  <si>
    <t xml:space="preserve">4-20mA +脉冲 </t>
  </si>
  <si>
    <t>DIPA21T11</t>
  </si>
  <si>
    <t>Ex d IICT4 +粉尘防爆</t>
  </si>
  <si>
    <t>Ex de IIBT4</t>
  </si>
  <si>
    <t>Ex deⅡB</t>
  </si>
  <si>
    <t>Ex e IIC</t>
  </si>
  <si>
    <t>本安型+粉尘防爆</t>
  </si>
  <si>
    <t>浇封型</t>
  </si>
  <si>
    <t>浇注型+隔爆型</t>
  </si>
  <si>
    <t>隔爆/粉尘型</t>
  </si>
  <si>
    <t>膜片材质</t>
  </si>
  <si>
    <t>哈氏合金C-276</t>
  </si>
  <si>
    <t>镀金316L S.S.</t>
  </si>
  <si>
    <t>镀金合金400</t>
  </si>
  <si>
    <t>316L S.S.</t>
  </si>
  <si>
    <t>316L S.S.+PTFE</t>
  </si>
  <si>
    <t>316L S.S.+PFA</t>
  </si>
  <si>
    <t>乙二醇</t>
  </si>
  <si>
    <t>MONEL合金400</t>
  </si>
  <si>
    <t>哈氏合金B</t>
  </si>
  <si>
    <t>INCONEL600</t>
  </si>
  <si>
    <t>锆702</t>
  </si>
  <si>
    <t>INCONEL625</t>
  </si>
  <si>
    <t>镍200</t>
  </si>
  <si>
    <t>双相钢2205</t>
  </si>
  <si>
    <t>超级双相钢2507</t>
  </si>
  <si>
    <t>哈氏合金C-22</t>
  </si>
  <si>
    <t>316L</t>
  </si>
  <si>
    <t>测量管材质</t>
  </si>
  <si>
    <t>哈氏C-22</t>
  </si>
  <si>
    <t>Ex tb IIIC T80℃ Db</t>
  </si>
  <si>
    <t>Ex tb ib IIIC T80℃ Db</t>
  </si>
  <si>
    <t>Ex tD IIIB T135℃ Db</t>
  </si>
  <si>
    <t>Ex tD IIIB T120℃ Db</t>
  </si>
  <si>
    <t>Ex tD IIIC T120℃ Db</t>
  </si>
  <si>
    <t>Ex tD IIIC T135℃ Db</t>
  </si>
  <si>
    <t>Ex iaD IIIB T120℃ Db</t>
  </si>
  <si>
    <t>Ex db IIC T4</t>
  </si>
  <si>
    <t>Ex db IIC T6</t>
  </si>
  <si>
    <t>Ex db IIB T4</t>
  </si>
  <si>
    <t>Ex db IIB T6</t>
  </si>
  <si>
    <t>Ex ia IIC T4</t>
  </si>
  <si>
    <t>Ex ia IIC T6</t>
  </si>
  <si>
    <t>Ex ia IIB T4</t>
  </si>
  <si>
    <t>Ex ia IIB T6</t>
  </si>
  <si>
    <t>Ex ib IIC T4</t>
  </si>
  <si>
    <t>Ex ib IIC T6</t>
  </si>
  <si>
    <t>316L S.S+PTFE</t>
  </si>
  <si>
    <t>321 S.S</t>
  </si>
  <si>
    <t>304 S.S+PVC</t>
  </si>
  <si>
    <t>常温</t>
  </si>
  <si>
    <t>硅油</t>
  </si>
  <si>
    <t>FLOAT LEVEL SWITCH</t>
  </si>
  <si>
    <t>雨水</t>
  </si>
  <si>
    <t>1000</t>
  </si>
  <si>
    <t>5300</t>
  </si>
  <si>
    <t>干簧管浮球液位开关</t>
  </si>
  <si>
    <t>0~5300</t>
  </si>
  <si>
    <t>250VAC 0.5A</t>
  </si>
  <si>
    <t>2300 mm</t>
  </si>
  <si>
    <t>460 mm</t>
  </si>
  <si>
    <t>不需要外部电源</t>
  </si>
  <si>
    <t>PS-8801</t>
  </si>
  <si>
    <t>雨水池液位</t>
  </si>
  <si>
    <t>输出两路无源信号</t>
  </si>
  <si>
    <t>江苏索普化工股份有限公司
甲醇初期雨水池进口阀门井加装提升泵</t>
  </si>
  <si>
    <t>202501-88</t>
  </si>
  <si>
    <t>202501-88-K03/0</t>
  </si>
  <si>
    <t>浮球(子)液位开关</t>
  </si>
  <si>
    <t>202501-88-K03-44/0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</si>
</sst>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9"/>
      <name val="宋体"/>
      <charset val="134"/>
    </font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7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宋体"/>
      <family val="3"/>
      <charset val="134"/>
    </font>
    <font>
      <sz val="9"/>
      <color indexed="8"/>
      <name val="黑体"/>
      <family val="3"/>
      <charset val="134"/>
    </font>
    <font>
      <b/>
      <sz val="9"/>
      <color indexed="8"/>
      <name val="黑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7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6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9"/>
      <name val="等线"/>
      <family val="2"/>
      <charset val="134"/>
      <scheme val="minor"/>
    </font>
    <font>
      <sz val="7"/>
      <name val="Times New Roman"/>
      <family val="1"/>
    </font>
    <font>
      <sz val="9"/>
      <color indexed="8"/>
      <name val="宋体"/>
      <family val="3"/>
      <charset val="134"/>
    </font>
    <font>
      <vertAlign val="superscript"/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b/>
      <sz val="20"/>
      <name val="Times New Roman"/>
      <family val="1"/>
    </font>
    <font>
      <b/>
      <sz val="9"/>
      <color rgb="FF000000"/>
      <name val="宋体"/>
      <family val="3"/>
      <charset val="134"/>
    </font>
    <font>
      <sz val="9"/>
      <color rgb="FF000000"/>
      <name val="黑体"/>
      <family val="3"/>
      <charset val="134"/>
    </font>
    <font>
      <b/>
      <sz val="9"/>
      <color rgb="FF000000"/>
      <name val="黑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1"/>
      <charset val="134"/>
    </font>
    <font>
      <sz val="11"/>
      <name val="黑体"/>
      <family val="3"/>
      <charset val="134"/>
    </font>
    <font>
      <u/>
      <sz val="9"/>
      <color theme="10"/>
      <name val="宋体"/>
      <family val="3"/>
      <charset val="134"/>
    </font>
    <font>
      <sz val="11"/>
      <color theme="1"/>
      <name val="等线"/>
      <family val="2"/>
      <scheme val="minor"/>
    </font>
    <font>
      <sz val="18"/>
      <color theme="3"/>
      <name val="等线 Light"/>
      <family val="2"/>
      <scheme val="major"/>
    </font>
    <font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color theme="10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sz val="9"/>
      <color theme="0"/>
      <name val="宋体"/>
      <charset val="134"/>
    </font>
    <font>
      <sz val="11"/>
      <color theme="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4" fillId="0" borderId="0">
      <alignment vertical="center"/>
    </xf>
    <xf numFmtId="0" fontId="2" fillId="0" borderId="0"/>
    <xf numFmtId="0" fontId="5" fillId="0" borderId="0">
      <alignment vertical="center"/>
    </xf>
    <xf numFmtId="0" fontId="33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24" fillId="0" borderId="0">
      <alignment vertical="center"/>
    </xf>
    <xf numFmtId="0" fontId="5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1" fillId="0" borderId="0">
      <alignment vertical="center"/>
    </xf>
    <xf numFmtId="0" fontId="1" fillId="0" borderId="0">
      <alignment vertical="center"/>
    </xf>
  </cellStyleXfs>
  <cellXfs count="273">
    <xf numFmtId="0" fontId="0" fillId="0" borderId="0" xfId="0"/>
    <xf numFmtId="49" fontId="3" fillId="0" borderId="1" xfId="0" applyNumberFormat="1" applyFont="1" applyBorder="1" applyAlignment="1">
      <alignment horizontal="centerContinuous"/>
    </xf>
    <xf numFmtId="49" fontId="3" fillId="0" borderId="2" xfId="0" applyNumberFormat="1" applyFont="1" applyBorder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49" fontId="5" fillId="0" borderId="3" xfId="0" applyNumberFormat="1" applyFont="1" applyBorder="1" applyAlignment="1">
      <alignment horizontal="centerContinuous" vertical="top"/>
    </xf>
    <xf numFmtId="49" fontId="6" fillId="0" borderId="4" xfId="0" applyNumberFormat="1" applyFont="1" applyBorder="1" applyAlignment="1">
      <alignment horizontal="centerContinuous" vertical="top"/>
    </xf>
    <xf numFmtId="49" fontId="6" fillId="0" borderId="5" xfId="0" applyNumberFormat="1" applyFont="1" applyBorder="1" applyAlignment="1">
      <alignment horizontal="centerContinuous" vertical="top"/>
    </xf>
    <xf numFmtId="49" fontId="4" fillId="0" borderId="4" xfId="0" applyNumberFormat="1" applyFont="1" applyBorder="1" applyAlignment="1">
      <alignment horizontal="centerContinuous" vertical="top"/>
    </xf>
    <xf numFmtId="49" fontId="2" fillId="0" borderId="0" xfId="1" applyNumberFormat="1"/>
    <xf numFmtId="0" fontId="2" fillId="0" borderId="0" xfId="1"/>
    <xf numFmtId="49" fontId="2" fillId="0" borderId="0" xfId="1" applyNumberFormat="1" applyAlignment="1">
      <alignment horizontal="centerContinuous"/>
    </xf>
    <xf numFmtId="49" fontId="2" fillId="0" borderId="3" xfId="1" applyNumberFormat="1" applyBorder="1" applyAlignment="1">
      <alignment horizontal="centerContinuous"/>
    </xf>
    <xf numFmtId="49" fontId="2" fillId="0" borderId="4" xfId="1" applyNumberFormat="1" applyBorder="1" applyAlignment="1">
      <alignment horizontal="centerContinuous"/>
    </xf>
    <xf numFmtId="49" fontId="2" fillId="0" borderId="5" xfId="1" applyNumberFormat="1" applyBorder="1" applyAlignment="1">
      <alignment horizontal="centerContinuous"/>
    </xf>
    <xf numFmtId="0" fontId="2" fillId="0" borderId="6" xfId="1" applyBorder="1"/>
    <xf numFmtId="0" fontId="2" fillId="0" borderId="7" xfId="1" applyBorder="1"/>
    <xf numFmtId="0" fontId="2" fillId="0" borderId="4" xfId="1" applyBorder="1"/>
    <xf numFmtId="0" fontId="2" fillId="0" borderId="26" xfId="1" applyBorder="1"/>
    <xf numFmtId="0" fontId="2" fillId="0" borderId="5" xfId="1" applyBorder="1"/>
    <xf numFmtId="49" fontId="2" fillId="2" borderId="0" xfId="1" applyNumberFormat="1" applyFill="1"/>
    <xf numFmtId="0" fontId="2" fillId="0" borderId="0" xfId="0" applyFont="1"/>
    <xf numFmtId="0" fontId="2" fillId="0" borderId="3" xfId="1" applyBorder="1"/>
    <xf numFmtId="0" fontId="2" fillId="0" borderId="8" xfId="1" applyBorder="1" applyAlignment="1">
      <alignment horizontal="centerContinuous" vertical="center"/>
    </xf>
    <xf numFmtId="0" fontId="2" fillId="0" borderId="1" xfId="1" applyBorder="1" applyAlignment="1">
      <alignment horizontal="centerContinuous" vertical="center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centerContinuous" vertical="center"/>
    </xf>
    <xf numFmtId="0" fontId="2" fillId="0" borderId="22" xfId="1" applyBorder="1" applyAlignment="1">
      <alignment horizontal="centerContinuous" vertical="center"/>
    </xf>
    <xf numFmtId="0" fontId="2" fillId="0" borderId="0" xfId="1" applyAlignment="1">
      <alignment horizontal="centerContinuous" vertical="center"/>
    </xf>
    <xf numFmtId="0" fontId="32" fillId="0" borderId="0" xfId="1" applyFont="1" applyAlignment="1">
      <alignment horizontal="centerContinuous"/>
    </xf>
    <xf numFmtId="0" fontId="2" fillId="0" borderId="0" xfId="1" applyAlignment="1">
      <alignment horizontal="left" vertical="center"/>
    </xf>
    <xf numFmtId="0" fontId="2" fillId="0" borderId="3" xfId="1" applyBorder="1" applyAlignment="1">
      <alignment horizontal="centerContinuous" vertical="center"/>
    </xf>
    <xf numFmtId="0" fontId="2" fillId="0" borderId="22" xfId="1" applyBorder="1"/>
    <xf numFmtId="0" fontId="5" fillId="0" borderId="0" xfId="1" applyFont="1"/>
    <xf numFmtId="0" fontId="2" fillId="0" borderId="4" xfId="0" applyFont="1" applyBorder="1"/>
    <xf numFmtId="0" fontId="2" fillId="0" borderId="26" xfId="0" applyFont="1" applyBorder="1"/>
    <xf numFmtId="49" fontId="2" fillId="0" borderId="6" xfId="1" applyNumberFormat="1" applyBorder="1" applyAlignment="1">
      <alignment horizontal="centerContinuous" vertical="center"/>
    </xf>
    <xf numFmtId="49" fontId="2" fillId="0" borderId="4" xfId="1" applyNumberFormat="1" applyBorder="1" applyAlignment="1">
      <alignment horizontal="centerContinuous" vertical="center"/>
    </xf>
    <xf numFmtId="49" fontId="2" fillId="0" borderId="4" xfId="1" applyNumberFormat="1" applyBorder="1" applyAlignment="1">
      <alignment vertical="center"/>
    </xf>
    <xf numFmtId="49" fontId="2" fillId="0" borderId="4" xfId="1" applyNumberFormat="1" applyBorder="1" applyAlignment="1">
      <alignment horizontal="left" vertical="center"/>
    </xf>
    <xf numFmtId="49" fontId="2" fillId="0" borderId="5" xfId="1" applyNumberFormat="1" applyBorder="1" applyAlignment="1">
      <alignment vertical="center"/>
    </xf>
    <xf numFmtId="49" fontId="2" fillId="0" borderId="7" xfId="1" applyNumberFormat="1" applyBorder="1" applyAlignment="1">
      <alignment horizontal="left" vertical="center"/>
    </xf>
    <xf numFmtId="49" fontId="2" fillId="0" borderId="6" xfId="1" applyNumberFormat="1" applyBorder="1" applyAlignment="1">
      <alignment vertical="center"/>
    </xf>
    <xf numFmtId="49" fontId="2" fillId="0" borderId="7" xfId="1" applyNumberFormat="1" applyBorder="1" applyAlignment="1">
      <alignment vertical="center"/>
    </xf>
    <xf numFmtId="49" fontId="2" fillId="0" borderId="6" xfId="1" applyNumberFormat="1" applyBorder="1" applyAlignment="1">
      <alignment horizontal="left" vertical="center"/>
    </xf>
    <xf numFmtId="49" fontId="2" fillId="0" borderId="5" xfId="1" applyNumberFormat="1" applyBorder="1" applyAlignment="1">
      <alignment horizontal="centerContinuous" vertical="center"/>
    </xf>
    <xf numFmtId="49" fontId="22" fillId="0" borderId="4" xfId="1" applyNumberFormat="1" applyFont="1" applyBorder="1" applyAlignment="1">
      <alignment vertical="center"/>
    </xf>
    <xf numFmtId="49" fontId="22" fillId="0" borderId="5" xfId="1" applyNumberFormat="1" applyFont="1" applyBorder="1" applyAlignment="1">
      <alignment vertical="center"/>
    </xf>
    <xf numFmtId="0" fontId="33" fillId="0" borderId="0" xfId="6"/>
    <xf numFmtId="0" fontId="0" fillId="0" borderId="43" xfId="0" applyBorder="1"/>
    <xf numFmtId="0" fontId="38" fillId="0" borderId="43" xfId="6" applyFont="1" applyBorder="1"/>
    <xf numFmtId="0" fontId="0" fillId="0" borderId="28" xfId="0" applyBorder="1"/>
    <xf numFmtId="0" fontId="41" fillId="3" borderId="44" xfId="0" applyFont="1" applyFill="1" applyBorder="1"/>
    <xf numFmtId="0" fontId="41" fillId="3" borderId="36" xfId="0" applyFont="1" applyFill="1" applyBorder="1"/>
    <xf numFmtId="0" fontId="41" fillId="0" borderId="0" xfId="0" applyFont="1"/>
    <xf numFmtId="0" fontId="41" fillId="3" borderId="36" xfId="0" applyFont="1" applyFill="1" applyBorder="1" applyAlignment="1">
      <alignment horizontal="left" vertical="center"/>
    </xf>
    <xf numFmtId="0" fontId="41" fillId="3" borderId="42" xfId="0" applyFont="1" applyFill="1" applyBorder="1"/>
    <xf numFmtId="0" fontId="41" fillId="3" borderId="0" xfId="0" applyFont="1" applyFill="1"/>
    <xf numFmtId="0" fontId="41" fillId="3" borderId="41" xfId="0" applyFont="1" applyFill="1" applyBorder="1"/>
    <xf numFmtId="0" fontId="41" fillId="3" borderId="36" xfId="0" applyFont="1" applyFill="1" applyBorder="1" applyAlignment="1">
      <alignment vertical="center"/>
    </xf>
    <xf numFmtId="0" fontId="42" fillId="3" borderId="0" xfId="7" applyFont="1" applyFill="1"/>
    <xf numFmtId="0" fontId="41" fillId="3" borderId="45" xfId="0" applyFont="1" applyFill="1" applyBorder="1"/>
    <xf numFmtId="0" fontId="41" fillId="3" borderId="29" xfId="0" applyFont="1" applyFill="1" applyBorder="1"/>
    <xf numFmtId="0" fontId="41" fillId="3" borderId="30" xfId="0" applyFont="1" applyFill="1" applyBorder="1"/>
    <xf numFmtId="0" fontId="41" fillId="0" borderId="29" xfId="0" applyFont="1" applyBorder="1"/>
    <xf numFmtId="0" fontId="41" fillId="0" borderId="45" xfId="0" applyFont="1" applyBorder="1"/>
    <xf numFmtId="0" fontId="41" fillId="0" borderId="30" xfId="0" applyFont="1" applyBorder="1"/>
    <xf numFmtId="0" fontId="41" fillId="0" borderId="41" xfId="0" applyFont="1" applyBorder="1"/>
    <xf numFmtId="0" fontId="41" fillId="0" borderId="0" xfId="0" applyFont="1" applyAlignment="1">
      <alignment wrapText="1"/>
    </xf>
    <xf numFmtId="0" fontId="41" fillId="3" borderId="7" xfId="0" applyFont="1" applyFill="1" applyBorder="1"/>
    <xf numFmtId="0" fontId="41" fillId="3" borderId="26" xfId="0" applyFont="1" applyFill="1" applyBorder="1"/>
    <xf numFmtId="0" fontId="41" fillId="3" borderId="0" xfId="0" applyFont="1" applyFill="1" applyAlignment="1">
      <alignment horizontal="center"/>
    </xf>
    <xf numFmtId="0" fontId="41" fillId="3" borderId="0" xfId="0" applyFont="1" applyFill="1" applyAlignment="1">
      <alignment horizontal="left"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41" fillId="3" borderId="0" xfId="0" applyFont="1" applyFill="1" applyAlignment="1">
      <alignment wrapText="1"/>
    </xf>
    <xf numFmtId="0" fontId="41" fillId="3" borderId="0" xfId="0" applyFont="1" applyFill="1" applyAlignment="1" applyProtection="1">
      <alignment vertical="center"/>
      <protection locked="0"/>
    </xf>
    <xf numFmtId="0" fontId="2" fillId="5" borderId="0" xfId="0" applyFont="1" applyFill="1"/>
    <xf numFmtId="0" fontId="2" fillId="5" borderId="0" xfId="0" applyFont="1" applyFill="1" applyAlignment="1">
      <alignment horizontal="left" vertical="center"/>
    </xf>
    <xf numFmtId="0" fontId="0" fillId="5" borderId="0" xfId="0" applyFill="1"/>
    <xf numFmtId="49" fontId="14" fillId="0" borderId="9" xfId="1" applyNumberFormat="1" applyFont="1" applyBorder="1" applyAlignment="1">
      <alignment horizontal="center" wrapText="1"/>
    </xf>
    <xf numFmtId="49" fontId="14" fillId="0" borderId="10" xfId="1" applyNumberFormat="1" applyFont="1" applyBorder="1" applyAlignment="1">
      <alignment horizontal="center" wrapText="1"/>
    </xf>
    <xf numFmtId="0" fontId="15" fillId="0" borderId="10" xfId="1" applyFont="1" applyBorder="1" applyAlignment="1">
      <alignment horizontal="center" wrapText="1"/>
    </xf>
    <xf numFmtId="0" fontId="15" fillId="0" borderId="17" xfId="1" applyFont="1" applyBorder="1" applyAlignment="1">
      <alignment horizontal="center" wrapText="1"/>
    </xf>
    <xf numFmtId="49" fontId="14" fillId="0" borderId="10" xfId="1" applyNumberFormat="1" applyFont="1" applyBorder="1" applyAlignment="1">
      <alignment horizontal="center"/>
    </xf>
    <xf numFmtId="49" fontId="14" fillId="0" borderId="17" xfId="1" applyNumberFormat="1" applyFont="1" applyBorder="1" applyAlignment="1">
      <alignment horizontal="center"/>
    </xf>
    <xf numFmtId="49" fontId="14" fillId="0" borderId="11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22" xfId="1" applyNumberFormat="1" applyFont="1" applyBorder="1" applyAlignment="1">
      <alignment horizontal="center" vertical="center"/>
    </xf>
    <xf numFmtId="49" fontId="13" fillId="0" borderId="22" xfId="1" applyNumberFormat="1" applyFont="1" applyBorder="1" applyAlignment="1">
      <alignment horizontal="center"/>
    </xf>
    <xf numFmtId="49" fontId="25" fillId="0" borderId="0" xfId="1" applyNumberFormat="1" applyFont="1" applyAlignment="1">
      <alignment horizontal="center"/>
    </xf>
    <xf numFmtId="49" fontId="25" fillId="0" borderId="3" xfId="1" applyNumberFormat="1" applyFont="1" applyBorder="1" applyAlignment="1">
      <alignment horizontal="center"/>
    </xf>
    <xf numFmtId="49" fontId="25" fillId="0" borderId="22" xfId="1" applyNumberFormat="1" applyFont="1" applyBorder="1" applyAlignment="1">
      <alignment horizontal="center"/>
    </xf>
    <xf numFmtId="0" fontId="2" fillId="0" borderId="12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49" fontId="14" fillId="0" borderId="18" xfId="1" applyNumberFormat="1" applyFont="1" applyBorder="1" applyAlignment="1">
      <alignment horizontal="center" wrapText="1"/>
    </xf>
    <xf numFmtId="0" fontId="18" fillId="0" borderId="14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9" fontId="17" fillId="0" borderId="8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49" fontId="14" fillId="0" borderId="19" xfId="1" applyNumberFormat="1" applyFont="1" applyBorder="1" applyAlignment="1">
      <alignment horizontal="center" vertical="center" wrapText="1" shrinkToFit="1"/>
    </xf>
    <xf numFmtId="49" fontId="14" fillId="0" borderId="20" xfId="1" applyNumberFormat="1" applyFont="1" applyBorder="1" applyAlignment="1">
      <alignment horizontal="center" vertical="center" wrapText="1" shrinkToFit="1"/>
    </xf>
    <xf numFmtId="49" fontId="14" fillId="0" borderId="21" xfId="1" applyNumberFormat="1" applyFont="1" applyBorder="1" applyAlignment="1">
      <alignment horizontal="center" vertical="center" wrapText="1" shrinkToFit="1"/>
    </xf>
    <xf numFmtId="49" fontId="16" fillId="0" borderId="12" xfId="1" applyNumberFormat="1" applyFont="1" applyBorder="1" applyAlignment="1">
      <alignment horizontal="center" wrapText="1"/>
    </xf>
    <xf numFmtId="49" fontId="16" fillId="0" borderId="13" xfId="1" applyNumberFormat="1" applyFont="1" applyBorder="1" applyAlignment="1">
      <alignment horizontal="center"/>
    </xf>
    <xf numFmtId="0" fontId="15" fillId="0" borderId="14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49" fontId="14" fillId="0" borderId="14" xfId="1" applyNumberFormat="1" applyFont="1" applyBorder="1" applyAlignment="1">
      <alignment horizontal="center" wrapText="1"/>
    </xf>
    <xf numFmtId="49" fontId="14" fillId="0" borderId="13" xfId="1" applyNumberFormat="1" applyFont="1" applyBorder="1" applyAlignment="1">
      <alignment horizontal="center"/>
    </xf>
    <xf numFmtId="49" fontId="14" fillId="0" borderId="15" xfId="1" applyNumberFormat="1" applyFont="1" applyBorder="1" applyAlignment="1">
      <alignment horizontal="center"/>
    </xf>
    <xf numFmtId="0" fontId="15" fillId="0" borderId="16" xfId="1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center" wrapText="1"/>
    </xf>
    <xf numFmtId="0" fontId="15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wrapText="1"/>
    </xf>
    <xf numFmtId="49" fontId="14" fillId="0" borderId="10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49" fontId="14" fillId="0" borderId="10" xfId="1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49" fontId="2" fillId="0" borderId="22" xfId="1" applyNumberFormat="1" applyBorder="1" applyAlignment="1">
      <alignment horizontal="center" vertical="center"/>
    </xf>
    <xf numFmtId="49" fontId="2" fillId="0" borderId="35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/>
    </xf>
    <xf numFmtId="49" fontId="2" fillId="0" borderId="39" xfId="1" applyNumberFormat="1" applyBorder="1" applyAlignment="1">
      <alignment horizontal="center"/>
    </xf>
    <xf numFmtId="49" fontId="31" fillId="0" borderId="37" xfId="1" applyNumberFormat="1" applyFont="1" applyBorder="1" applyAlignment="1">
      <alignment horizontal="center"/>
    </xf>
    <xf numFmtId="49" fontId="31" fillId="0" borderId="1" xfId="1" applyNumberFormat="1" applyFont="1" applyBorder="1" applyAlignment="1">
      <alignment horizontal="center"/>
    </xf>
    <xf numFmtId="49" fontId="31" fillId="0" borderId="39" xfId="1" applyNumberFormat="1" applyFont="1" applyBorder="1" applyAlignment="1">
      <alignment horizontal="center"/>
    </xf>
    <xf numFmtId="49" fontId="2" fillId="0" borderId="26" xfId="1" applyNumberFormat="1" applyBorder="1" applyAlignment="1">
      <alignment horizontal="center" vertical="center" wrapText="1"/>
    </xf>
    <xf numFmtId="49" fontId="2" fillId="0" borderId="4" xfId="1" applyNumberFormat="1" applyBorder="1" applyAlignment="1">
      <alignment horizontal="center" vertical="center" wrapText="1"/>
    </xf>
    <xf numFmtId="49" fontId="2" fillId="0" borderId="7" xfId="1" applyNumberForma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49" fontId="2" fillId="0" borderId="5" xfId="1" applyNumberForma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4" xfId="0" applyBorder="1" applyAlignment="1">
      <alignment horizontal="center"/>
    </xf>
    <xf numFmtId="49" fontId="2" fillId="0" borderId="37" xfId="1" applyNumberFormat="1" applyBorder="1" applyAlignment="1">
      <alignment horizontal="center"/>
    </xf>
    <xf numFmtId="49" fontId="2" fillId="0" borderId="1" xfId="1" applyNumberFormat="1" applyBorder="1" applyAlignment="1">
      <alignment horizontal="center"/>
    </xf>
    <xf numFmtId="0" fontId="2" fillId="0" borderId="3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35" xfId="1" applyBorder="1" applyAlignment="1">
      <alignment horizontal="center" vertical="center"/>
    </xf>
    <xf numFmtId="49" fontId="2" fillId="0" borderId="38" xfId="1" applyNumberFormat="1" applyBorder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0" fontId="2" fillId="0" borderId="26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38" fillId="0" borderId="43" xfId="6" applyFont="1" applyBorder="1"/>
    <xf numFmtId="0" fontId="0" fillId="0" borderId="43" xfId="0" applyBorder="1"/>
    <xf numFmtId="0" fontId="0" fillId="0" borderId="15" xfId="0" applyBorder="1" applyAlignment="1">
      <alignment horizontal="center"/>
    </xf>
    <xf numFmtId="0" fontId="38" fillId="0" borderId="42" xfId="6" applyFont="1" applyBorder="1"/>
    <xf numFmtId="0" fontId="0" fillId="0" borderId="44" xfId="0" applyBorder="1"/>
    <xf numFmtId="0" fontId="41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9" fontId="2" fillId="0" borderId="42" xfId="1" applyNumberFormat="1" applyBorder="1" applyAlignment="1">
      <alignment horizontal="center" vertical="center"/>
    </xf>
    <xf numFmtId="49" fontId="2" fillId="0" borderId="43" xfId="1" applyNumberFormat="1" applyBorder="1" applyAlignment="1">
      <alignment horizontal="center" vertical="center"/>
    </xf>
    <xf numFmtId="49" fontId="2" fillId="0" borderId="44" xfId="1" applyNumberFormat="1" applyBorder="1" applyAlignment="1">
      <alignment horizontal="center" vertical="center"/>
    </xf>
    <xf numFmtId="49" fontId="2" fillId="0" borderId="42" xfId="1" applyNumberFormat="1" applyBorder="1" applyAlignment="1">
      <alignment horizontal="right" vertical="center"/>
    </xf>
    <xf numFmtId="49" fontId="2" fillId="0" borderId="43" xfId="1" applyNumberFormat="1" applyBorder="1" applyAlignment="1">
      <alignment horizontal="right" vertical="center"/>
    </xf>
    <xf numFmtId="49" fontId="2" fillId="0" borderId="43" xfId="1" applyNumberFormat="1" applyBorder="1" applyAlignment="1">
      <alignment horizontal="left" vertical="center"/>
    </xf>
    <xf numFmtId="49" fontId="2" fillId="0" borderId="14" xfId="1" applyNumberFormat="1" applyBorder="1" applyAlignment="1">
      <alignment horizontal="right" vertical="center"/>
    </xf>
    <xf numFmtId="49" fontId="2" fillId="0" borderId="13" xfId="1" applyNumberFormat="1" applyBorder="1" applyAlignment="1">
      <alignment horizontal="right" vertical="center"/>
    </xf>
    <xf numFmtId="49" fontId="2" fillId="3" borderId="42" xfId="3" applyNumberFormat="1" applyFont="1" applyFill="1" applyBorder="1" applyAlignment="1">
      <alignment horizontal="center" vertical="center"/>
    </xf>
    <xf numFmtId="49" fontId="2" fillId="3" borderId="43" xfId="3" applyNumberFormat="1" applyFont="1" applyFill="1" applyBorder="1" applyAlignment="1">
      <alignment horizontal="center" vertical="center"/>
    </xf>
    <xf numFmtId="49" fontId="2" fillId="3" borderId="43" xfId="3" applyNumberFormat="1" applyFont="1" applyFill="1" applyBorder="1" applyAlignment="1">
      <alignment horizontal="left" vertical="center"/>
    </xf>
    <xf numFmtId="49" fontId="2" fillId="3" borderId="14" xfId="3" applyNumberFormat="1" applyFont="1" applyFill="1" applyBorder="1" applyAlignment="1">
      <alignment horizontal="center" vertical="center"/>
    </xf>
    <xf numFmtId="49" fontId="2" fillId="3" borderId="13" xfId="3" applyNumberFormat="1" applyFont="1" applyFill="1" applyBorder="1" applyAlignment="1">
      <alignment horizontal="center" vertical="center"/>
    </xf>
    <xf numFmtId="49" fontId="2" fillId="0" borderId="14" xfId="1" applyNumberFormat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49" fontId="26" fillId="0" borderId="8" xfId="1" applyNumberFormat="1" applyFont="1" applyBorder="1" applyAlignment="1">
      <alignment horizontal="center" wrapText="1"/>
    </xf>
    <xf numFmtId="49" fontId="26" fillId="0" borderId="1" xfId="1" applyNumberFormat="1" applyFont="1" applyBorder="1" applyAlignment="1">
      <alignment horizontal="center" wrapText="1"/>
    </xf>
    <xf numFmtId="49" fontId="26" fillId="0" borderId="2" xfId="1" applyNumberFormat="1" applyFont="1" applyBorder="1" applyAlignment="1">
      <alignment horizontal="center" wrapText="1"/>
    </xf>
    <xf numFmtId="49" fontId="26" fillId="0" borderId="22" xfId="1" applyNumberFormat="1" applyFont="1" applyBorder="1" applyAlignment="1">
      <alignment horizontal="center" wrapText="1"/>
    </xf>
    <xf numFmtId="49" fontId="26" fillId="0" borderId="0" xfId="1" applyNumberFormat="1" applyFont="1" applyAlignment="1">
      <alignment horizontal="center" wrapText="1"/>
    </xf>
    <xf numFmtId="49" fontId="26" fillId="0" borderId="3" xfId="1" applyNumberFormat="1" applyFont="1" applyBorder="1" applyAlignment="1">
      <alignment horizontal="center" wrapText="1"/>
    </xf>
    <xf numFmtId="49" fontId="26" fillId="0" borderId="23" xfId="1" applyNumberFormat="1" applyFont="1" applyBorder="1" applyAlignment="1">
      <alignment horizontal="center" wrapText="1"/>
    </xf>
    <xf numFmtId="49" fontId="26" fillId="0" borderId="24" xfId="1" applyNumberFormat="1" applyFont="1" applyBorder="1" applyAlignment="1">
      <alignment horizontal="center" wrapText="1"/>
    </xf>
    <xf numFmtId="49" fontId="26" fillId="0" borderId="25" xfId="1" applyNumberFormat="1" applyFont="1" applyBorder="1" applyAlignment="1">
      <alignment horizontal="center" wrapText="1"/>
    </xf>
    <xf numFmtId="49" fontId="2" fillId="0" borderId="1" xfId="1" applyNumberForma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left" vertical="center"/>
    </xf>
    <xf numFmtId="49" fontId="2" fillId="0" borderId="10" xfId="1" applyNumberFormat="1" applyBorder="1" applyAlignment="1">
      <alignment horizontal="left" vertical="center"/>
    </xf>
    <xf numFmtId="49" fontId="2" fillId="0" borderId="11" xfId="1" applyNumberFormat="1" applyBorder="1" applyAlignment="1">
      <alignment horizontal="left" vertical="center"/>
    </xf>
    <xf numFmtId="0" fontId="2" fillId="0" borderId="32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49" fontId="2" fillId="0" borderId="27" xfId="1" applyNumberFormat="1" applyBorder="1" applyAlignment="1">
      <alignment vertical="center"/>
    </xf>
    <xf numFmtId="0" fontId="2" fillId="0" borderId="28" xfId="1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30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29" xfId="1" applyBorder="1" applyAlignment="1">
      <alignment horizontal="center" vertical="center" wrapText="1"/>
    </xf>
    <xf numFmtId="0" fontId="2" fillId="0" borderId="26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31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14" xfId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49" fontId="22" fillId="0" borderId="27" xfId="1" applyNumberFormat="1" applyFont="1" applyBorder="1" applyAlignment="1">
      <alignment vertical="center"/>
    </xf>
    <xf numFmtId="0" fontId="22" fillId="0" borderId="28" xfId="1" applyFont="1" applyBorder="1" applyAlignment="1">
      <alignment vertical="center"/>
    </xf>
    <xf numFmtId="0" fontId="22" fillId="0" borderId="29" xfId="1" applyFont="1" applyBorder="1" applyAlignment="1">
      <alignment vertical="center"/>
    </xf>
    <xf numFmtId="0" fontId="22" fillId="0" borderId="6" xfId="1" applyFont="1" applyBorder="1" applyAlignment="1">
      <alignment vertical="center"/>
    </xf>
    <xf numFmtId="0" fontId="22" fillId="0" borderId="4" xfId="1" applyFont="1" applyBorder="1" applyAlignment="1">
      <alignment vertical="center"/>
    </xf>
    <xf numFmtId="0" fontId="22" fillId="0" borderId="7" xfId="1" applyFont="1" applyBorder="1" applyAlignment="1">
      <alignment vertical="center"/>
    </xf>
    <xf numFmtId="49" fontId="22" fillId="0" borderId="30" xfId="1" applyNumberFormat="1" applyFont="1" applyBorder="1" applyAlignment="1">
      <alignment horizontal="center" vertical="center"/>
    </xf>
    <xf numFmtId="49" fontId="22" fillId="0" borderId="28" xfId="1" applyNumberFormat="1" applyFont="1" applyBorder="1" applyAlignment="1">
      <alignment horizontal="center" vertical="center"/>
    </xf>
    <xf numFmtId="49" fontId="22" fillId="0" borderId="29" xfId="1" applyNumberFormat="1" applyFont="1" applyBorder="1" applyAlignment="1">
      <alignment horizontal="center" vertical="center"/>
    </xf>
    <xf numFmtId="49" fontId="22" fillId="0" borderId="31" xfId="1" applyNumberFormat="1" applyFont="1" applyBorder="1" applyAlignment="1">
      <alignment horizontal="center" vertical="center"/>
    </xf>
    <xf numFmtId="49" fontId="2" fillId="0" borderId="26" xfId="1" applyNumberFormat="1" applyBorder="1" applyAlignment="1">
      <alignment horizontal="center" vertical="center"/>
    </xf>
    <xf numFmtId="49" fontId="2" fillId="0" borderId="4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49" fontId="2" fillId="0" borderId="13" xfId="1" applyNumberFormat="1" applyBorder="1" applyAlignment="1">
      <alignment horizontal="center" vertical="center"/>
    </xf>
    <xf numFmtId="49" fontId="2" fillId="0" borderId="16" xfId="1" applyNumberFormat="1" applyBorder="1" applyAlignment="1">
      <alignment horizontal="center" vertical="center"/>
    </xf>
    <xf numFmtId="49" fontId="2" fillId="0" borderId="22" xfId="1" applyNumberFormat="1" applyBorder="1" applyAlignment="1">
      <alignment horizontal="left" vertical="justify"/>
    </xf>
    <xf numFmtId="49" fontId="2" fillId="0" borderId="0" xfId="1" applyNumberFormat="1" applyAlignment="1">
      <alignment horizontal="left" vertical="justify"/>
    </xf>
    <xf numFmtId="49" fontId="2" fillId="0" borderId="3" xfId="1" applyNumberFormat="1" applyBorder="1" applyAlignment="1">
      <alignment horizontal="left" vertical="justify"/>
    </xf>
    <xf numFmtId="49" fontId="2" fillId="0" borderId="6" xfId="1" applyNumberFormat="1" applyBorder="1" applyAlignment="1">
      <alignment horizontal="left" vertical="justify"/>
    </xf>
    <xf numFmtId="49" fontId="2" fillId="0" borderId="4" xfId="1" applyNumberFormat="1" applyBorder="1" applyAlignment="1">
      <alignment horizontal="left" vertical="justify"/>
    </xf>
    <xf numFmtId="49" fontId="2" fillId="0" borderId="5" xfId="1" applyNumberFormat="1" applyBorder="1" applyAlignment="1">
      <alignment horizontal="left" vertical="justify"/>
    </xf>
    <xf numFmtId="49" fontId="14" fillId="0" borderId="18" xfId="1" applyNumberFormat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7" xfId="1" applyBorder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22" fillId="0" borderId="28" xfId="1" applyNumberFormat="1" applyFont="1" applyBorder="1" applyAlignment="1">
      <alignment horizontal="center"/>
    </xf>
    <xf numFmtId="49" fontId="22" fillId="0" borderId="31" xfId="1" applyNumberFormat="1" applyFont="1" applyBorder="1" applyAlignment="1">
      <alignment horizontal="center"/>
    </xf>
    <xf numFmtId="49" fontId="2" fillId="0" borderId="15" xfId="1" applyNumberFormat="1" applyBorder="1" applyAlignment="1">
      <alignment horizontal="center" vertical="center"/>
    </xf>
    <xf numFmtId="49" fontId="2" fillId="0" borderId="36" xfId="1" applyNumberFormat="1" applyBorder="1" applyAlignment="1">
      <alignment horizontal="center" vertical="center"/>
    </xf>
    <xf numFmtId="49" fontId="22" fillId="0" borderId="14" xfId="1" applyNumberFormat="1" applyFont="1" applyBorder="1" applyAlignment="1">
      <alignment horizontal="center" vertical="center"/>
    </xf>
    <xf numFmtId="49" fontId="22" fillId="0" borderId="13" xfId="1" applyNumberFormat="1" applyFont="1" applyBorder="1" applyAlignment="1">
      <alignment horizontal="center" vertical="center"/>
    </xf>
    <xf numFmtId="49" fontId="22" fillId="0" borderId="15" xfId="1" applyNumberFormat="1" applyFont="1" applyBorder="1" applyAlignment="1">
      <alignment horizontal="center" vertical="center"/>
    </xf>
    <xf numFmtId="49" fontId="2" fillId="0" borderId="5" xfId="1" applyNumberFormat="1" applyBorder="1" applyAlignment="1">
      <alignment horizontal="center" vertical="center"/>
    </xf>
    <xf numFmtId="49" fontId="2" fillId="3" borderId="13" xfId="3" applyNumberFormat="1" applyFont="1" applyFill="1" applyBorder="1" applyAlignment="1">
      <alignment horizontal="left" vertical="center"/>
    </xf>
    <xf numFmtId="49" fontId="2" fillId="3" borderId="16" xfId="3" applyNumberFormat="1" applyFont="1" applyFill="1" applyBorder="1" applyAlignment="1">
      <alignment horizontal="left" vertical="center"/>
    </xf>
    <xf numFmtId="49" fontId="2" fillId="0" borderId="13" xfId="1" applyNumberFormat="1" applyBorder="1" applyAlignment="1">
      <alignment horizontal="left" vertical="center"/>
    </xf>
    <xf numFmtId="49" fontId="2" fillId="0" borderId="16" xfId="1" applyNumberFormat="1" applyBorder="1" applyAlignment="1">
      <alignment horizontal="left" vertical="center"/>
    </xf>
    <xf numFmtId="49" fontId="22" fillId="0" borderId="4" xfId="1" applyNumberFormat="1" applyFont="1" applyBorder="1" applyAlignment="1">
      <alignment horizontal="center" vertical="center"/>
    </xf>
    <xf numFmtId="49" fontId="22" fillId="0" borderId="5" xfId="1" applyNumberFormat="1" applyFont="1" applyBorder="1" applyAlignment="1">
      <alignment horizontal="center" vertical="center"/>
    </xf>
    <xf numFmtId="0" fontId="0" fillId="0" borderId="40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43" xfId="0" applyFont="1" applyBorder="1"/>
    <xf numFmtId="0" fontId="0" fillId="0" borderId="44" xfId="0" applyFont="1" applyBorder="1"/>
    <xf numFmtId="0" fontId="0" fillId="0" borderId="46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17">
    <cellStyle name="标题 5" xfId="8" xr:uid="{41CFA5D4-E7A3-43DF-A089-FA37D92372DD}"/>
    <cellStyle name="常规" xfId="0" builtinId="0"/>
    <cellStyle name="常规 2" xfId="1" xr:uid="{00000000-0005-0000-0000-000001000000}"/>
    <cellStyle name="常规 2 2" xfId="4" xr:uid="{00000000-0005-0000-0000-000002000000}"/>
    <cellStyle name="常规 2 3" xfId="9" xr:uid="{B8C57357-0938-4231-BDD3-142E5E098DF6}"/>
    <cellStyle name="常规 2 3 2" xfId="16" xr:uid="{5355DAB7-7727-4E5C-8695-60432F91FD06}"/>
    <cellStyle name="常规 3" xfId="2" xr:uid="{00000000-0005-0000-0000-000003000000}"/>
    <cellStyle name="常规 3 2" xfId="5" xr:uid="{4E8FCD4E-8542-4632-83BB-37F315623CB7}"/>
    <cellStyle name="常规 4" xfId="3" xr:uid="{00000000-0005-0000-0000-000004000000}"/>
    <cellStyle name="常规 4 2" xfId="10" xr:uid="{A3E732D6-4097-4C1D-BB82-C97B2340BE81}"/>
    <cellStyle name="常规 4 3" xfId="15" xr:uid="{7FCB9A54-1082-474D-97D8-7D572861CA7D}"/>
    <cellStyle name="常规 5" xfId="11" xr:uid="{099EB1FB-56D9-4D44-80D4-C4D097C633F1}"/>
    <cellStyle name="常规 6" xfId="12" xr:uid="{E2224D03-7F7D-4D45-9195-BA5B1A061D9D}"/>
    <cellStyle name="常规 7" xfId="13" xr:uid="{C45CC5B3-02BA-4DA9-BFDD-A94E39654225}"/>
    <cellStyle name="常规 8" xfId="14" xr:uid="{8F6AA64E-4915-4C5B-80FC-747CE9F5CDFC}"/>
    <cellStyle name="常规 9" xfId="7" xr:uid="{1C46AA79-905D-4EAD-9632-C791C6D35638}"/>
    <cellStyle name="超链接" xfId="6" builtinId="8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宋体"/>
        <charset val="134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77684</xdr:colOff>
      <xdr:row>0</xdr:row>
      <xdr:rowOff>151086</xdr:rowOff>
    </xdr:from>
    <xdr:to>
      <xdr:col>8</xdr:col>
      <xdr:colOff>82446</xdr:colOff>
      <xdr:row>1</xdr:row>
      <xdr:rowOff>239001</xdr:rowOff>
    </xdr:to>
    <xdr:pic>
      <xdr:nvPicPr>
        <xdr:cNvPr id="2" name="图片 1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184" y="151086"/>
          <a:ext cx="957262" cy="40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77684</xdr:colOff>
      <xdr:row>0</xdr:row>
      <xdr:rowOff>151086</xdr:rowOff>
    </xdr:from>
    <xdr:to>
      <xdr:col>8</xdr:col>
      <xdr:colOff>82446</xdr:colOff>
      <xdr:row>1</xdr:row>
      <xdr:rowOff>239001</xdr:rowOff>
    </xdr:to>
    <xdr:pic>
      <xdr:nvPicPr>
        <xdr:cNvPr id="2" name="图片 185">
          <a:extLst>
            <a:ext uri="{FF2B5EF4-FFF2-40B4-BE49-F238E27FC236}">
              <a16:creationId xmlns:a16="http://schemas.microsoft.com/office/drawing/2014/main" id="{31831B92-8C87-4666-9156-3E96C367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184" y="151086"/>
          <a:ext cx="957262" cy="40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77684</xdr:colOff>
      <xdr:row>0</xdr:row>
      <xdr:rowOff>151086</xdr:rowOff>
    </xdr:from>
    <xdr:to>
      <xdr:col>8</xdr:col>
      <xdr:colOff>82446</xdr:colOff>
      <xdr:row>1</xdr:row>
      <xdr:rowOff>239001</xdr:rowOff>
    </xdr:to>
    <xdr:pic>
      <xdr:nvPicPr>
        <xdr:cNvPr id="2" name="图片 185">
          <a:extLst>
            <a:ext uri="{FF2B5EF4-FFF2-40B4-BE49-F238E27FC236}">
              <a16:creationId xmlns:a16="http://schemas.microsoft.com/office/drawing/2014/main" id="{115B8D5E-B6FA-4F28-8E16-FB2DE75D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184" y="151086"/>
          <a:ext cx="957262" cy="402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31</xdr:row>
      <xdr:rowOff>114300</xdr:rowOff>
    </xdr:from>
    <xdr:to>
      <xdr:col>15</xdr:col>
      <xdr:colOff>152400</xdr:colOff>
      <xdr:row>31</xdr:row>
      <xdr:rowOff>114300</xdr:rowOff>
    </xdr:to>
    <xdr:sp macro="" textlink="">
      <xdr:nvSpPr>
        <xdr:cNvPr id="10" name="Line 1551">
          <a:extLst>
            <a:ext uri="{FF2B5EF4-FFF2-40B4-BE49-F238E27FC236}">
              <a16:creationId xmlns:a16="http://schemas.microsoft.com/office/drawing/2014/main" id="{DFB1F6B7-DC7C-4BAC-89C2-516C2272436C}"/>
            </a:ext>
          </a:extLst>
        </xdr:cNvPr>
        <xdr:cNvSpPr>
          <a:spLocks noChangeShapeType="1"/>
        </xdr:cNvSpPr>
      </xdr:nvSpPr>
      <xdr:spPr bwMode="auto">
        <a:xfrm>
          <a:off x="3009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31</xdr:row>
      <xdr:rowOff>114300</xdr:rowOff>
    </xdr:from>
    <xdr:to>
      <xdr:col>22</xdr:col>
      <xdr:colOff>152400</xdr:colOff>
      <xdr:row>31</xdr:row>
      <xdr:rowOff>114300</xdr:rowOff>
    </xdr:to>
    <xdr:sp macro="" textlink="">
      <xdr:nvSpPr>
        <xdr:cNvPr id="11" name="Line 1571">
          <a:extLst>
            <a:ext uri="{FF2B5EF4-FFF2-40B4-BE49-F238E27FC236}">
              <a16:creationId xmlns:a16="http://schemas.microsoft.com/office/drawing/2014/main" id="{D7837326-B8C2-4139-8F35-ABD6184FB6AF}"/>
            </a:ext>
          </a:extLst>
        </xdr:cNvPr>
        <xdr:cNvSpPr>
          <a:spLocks noChangeShapeType="1"/>
        </xdr:cNvSpPr>
      </xdr:nvSpPr>
      <xdr:spPr bwMode="auto">
        <a:xfrm>
          <a:off x="43434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31</xdr:row>
      <xdr:rowOff>114300</xdr:rowOff>
    </xdr:from>
    <xdr:to>
      <xdr:col>29</xdr:col>
      <xdr:colOff>152400</xdr:colOff>
      <xdr:row>31</xdr:row>
      <xdr:rowOff>114300</xdr:rowOff>
    </xdr:to>
    <xdr:sp macro="" textlink="">
      <xdr:nvSpPr>
        <xdr:cNvPr id="12" name="Line 1573">
          <a:extLst>
            <a:ext uri="{FF2B5EF4-FFF2-40B4-BE49-F238E27FC236}">
              <a16:creationId xmlns:a16="http://schemas.microsoft.com/office/drawing/2014/main" id="{118FFBD1-D0FA-43AE-8439-D23265D20BAA}"/>
            </a:ext>
          </a:extLst>
        </xdr:cNvPr>
        <xdr:cNvSpPr>
          <a:spLocks noChangeShapeType="1"/>
        </xdr:cNvSpPr>
      </xdr:nvSpPr>
      <xdr:spPr bwMode="auto">
        <a:xfrm>
          <a:off x="5676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30</xdr:row>
      <xdr:rowOff>114300</xdr:rowOff>
    </xdr:from>
    <xdr:to>
      <xdr:col>15</xdr:col>
      <xdr:colOff>152400</xdr:colOff>
      <xdr:row>30</xdr:row>
      <xdr:rowOff>114300</xdr:rowOff>
    </xdr:to>
    <xdr:sp macro="" textlink="">
      <xdr:nvSpPr>
        <xdr:cNvPr id="13" name="Line 1582">
          <a:extLst>
            <a:ext uri="{FF2B5EF4-FFF2-40B4-BE49-F238E27FC236}">
              <a16:creationId xmlns:a16="http://schemas.microsoft.com/office/drawing/2014/main" id="{61D2420B-24CC-48F3-A7A4-AB1250916934}"/>
            </a:ext>
          </a:extLst>
        </xdr:cNvPr>
        <xdr:cNvSpPr>
          <a:spLocks noChangeShapeType="1"/>
        </xdr:cNvSpPr>
      </xdr:nvSpPr>
      <xdr:spPr bwMode="auto">
        <a:xfrm>
          <a:off x="3009900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37</xdr:row>
      <xdr:rowOff>114300</xdr:rowOff>
    </xdr:from>
    <xdr:to>
      <xdr:col>15</xdr:col>
      <xdr:colOff>152400</xdr:colOff>
      <xdr:row>37</xdr:row>
      <xdr:rowOff>114300</xdr:rowOff>
    </xdr:to>
    <xdr:sp macro="" textlink="">
      <xdr:nvSpPr>
        <xdr:cNvPr id="14" name="Line 1583">
          <a:extLst>
            <a:ext uri="{FF2B5EF4-FFF2-40B4-BE49-F238E27FC236}">
              <a16:creationId xmlns:a16="http://schemas.microsoft.com/office/drawing/2014/main" id="{E967AE3C-ADF6-4341-A0AB-124560A7C48F}"/>
            </a:ext>
          </a:extLst>
        </xdr:cNvPr>
        <xdr:cNvSpPr>
          <a:spLocks noChangeShapeType="1"/>
        </xdr:cNvSpPr>
      </xdr:nvSpPr>
      <xdr:spPr bwMode="auto">
        <a:xfrm>
          <a:off x="30099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15" name="Line 1584">
          <a:extLst>
            <a:ext uri="{FF2B5EF4-FFF2-40B4-BE49-F238E27FC236}">
              <a16:creationId xmlns:a16="http://schemas.microsoft.com/office/drawing/2014/main" id="{7A18874E-194F-40E6-BC8B-26288F83D7C4}"/>
            </a:ext>
          </a:extLst>
        </xdr:cNvPr>
        <xdr:cNvSpPr>
          <a:spLocks noChangeShapeType="1"/>
        </xdr:cNvSpPr>
      </xdr:nvSpPr>
      <xdr:spPr bwMode="auto">
        <a:xfrm>
          <a:off x="4343400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37</xdr:row>
      <xdr:rowOff>114300</xdr:rowOff>
    </xdr:from>
    <xdr:to>
      <xdr:col>22</xdr:col>
      <xdr:colOff>152400</xdr:colOff>
      <xdr:row>37</xdr:row>
      <xdr:rowOff>114300</xdr:rowOff>
    </xdr:to>
    <xdr:sp macro="" textlink="">
      <xdr:nvSpPr>
        <xdr:cNvPr id="16" name="Line 1585">
          <a:extLst>
            <a:ext uri="{FF2B5EF4-FFF2-40B4-BE49-F238E27FC236}">
              <a16:creationId xmlns:a16="http://schemas.microsoft.com/office/drawing/2014/main" id="{DF78E195-2CA7-4546-BBB8-D921D6D7F78A}"/>
            </a:ext>
          </a:extLst>
        </xdr:cNvPr>
        <xdr:cNvSpPr>
          <a:spLocks noChangeShapeType="1"/>
        </xdr:cNvSpPr>
      </xdr:nvSpPr>
      <xdr:spPr bwMode="auto">
        <a:xfrm>
          <a:off x="43434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30</xdr:row>
      <xdr:rowOff>114300</xdr:rowOff>
    </xdr:from>
    <xdr:to>
      <xdr:col>29</xdr:col>
      <xdr:colOff>152400</xdr:colOff>
      <xdr:row>30</xdr:row>
      <xdr:rowOff>114300</xdr:rowOff>
    </xdr:to>
    <xdr:sp macro="" textlink="">
      <xdr:nvSpPr>
        <xdr:cNvPr id="17" name="Line 1586">
          <a:extLst>
            <a:ext uri="{FF2B5EF4-FFF2-40B4-BE49-F238E27FC236}">
              <a16:creationId xmlns:a16="http://schemas.microsoft.com/office/drawing/2014/main" id="{38666C36-F910-4FDB-BEC5-7D6C74BE8544}"/>
            </a:ext>
          </a:extLst>
        </xdr:cNvPr>
        <xdr:cNvSpPr>
          <a:spLocks noChangeShapeType="1"/>
        </xdr:cNvSpPr>
      </xdr:nvSpPr>
      <xdr:spPr bwMode="auto">
        <a:xfrm>
          <a:off x="5676900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37</xdr:row>
      <xdr:rowOff>114300</xdr:rowOff>
    </xdr:from>
    <xdr:to>
      <xdr:col>29</xdr:col>
      <xdr:colOff>152400</xdr:colOff>
      <xdr:row>37</xdr:row>
      <xdr:rowOff>114300</xdr:rowOff>
    </xdr:to>
    <xdr:sp macro="" textlink="">
      <xdr:nvSpPr>
        <xdr:cNvPr id="18" name="Line 1587">
          <a:extLst>
            <a:ext uri="{FF2B5EF4-FFF2-40B4-BE49-F238E27FC236}">
              <a16:creationId xmlns:a16="http://schemas.microsoft.com/office/drawing/2014/main" id="{945151A0-B357-4817-A12C-736B761262A5}"/>
            </a:ext>
          </a:extLst>
        </xdr:cNvPr>
        <xdr:cNvSpPr>
          <a:spLocks noChangeShapeType="1"/>
        </xdr:cNvSpPr>
      </xdr:nvSpPr>
      <xdr:spPr bwMode="auto">
        <a:xfrm>
          <a:off x="56769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31</xdr:row>
      <xdr:rowOff>114300</xdr:rowOff>
    </xdr:from>
    <xdr:to>
      <xdr:col>22</xdr:col>
      <xdr:colOff>152400</xdr:colOff>
      <xdr:row>31</xdr:row>
      <xdr:rowOff>114300</xdr:rowOff>
    </xdr:to>
    <xdr:sp macro="" textlink="">
      <xdr:nvSpPr>
        <xdr:cNvPr id="19" name="直线 1607">
          <a:extLst>
            <a:ext uri="{FF2B5EF4-FFF2-40B4-BE49-F238E27FC236}">
              <a16:creationId xmlns:a16="http://schemas.microsoft.com/office/drawing/2014/main" id="{8E7EE0C5-12F9-43CC-B5D1-8F8012A25A6A}"/>
            </a:ext>
          </a:extLst>
        </xdr:cNvPr>
        <xdr:cNvSpPr>
          <a:spLocks noChangeShapeType="1"/>
        </xdr:cNvSpPr>
      </xdr:nvSpPr>
      <xdr:spPr bwMode="auto">
        <a:xfrm>
          <a:off x="43434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20" name="直线 1608">
          <a:extLst>
            <a:ext uri="{FF2B5EF4-FFF2-40B4-BE49-F238E27FC236}">
              <a16:creationId xmlns:a16="http://schemas.microsoft.com/office/drawing/2014/main" id="{F9F72670-1C18-4AD3-9540-AF85D5EBF504}"/>
            </a:ext>
          </a:extLst>
        </xdr:cNvPr>
        <xdr:cNvSpPr>
          <a:spLocks noChangeShapeType="1"/>
        </xdr:cNvSpPr>
      </xdr:nvSpPr>
      <xdr:spPr bwMode="auto">
        <a:xfrm>
          <a:off x="4343400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37</xdr:row>
      <xdr:rowOff>114300</xdr:rowOff>
    </xdr:from>
    <xdr:to>
      <xdr:col>22</xdr:col>
      <xdr:colOff>152400</xdr:colOff>
      <xdr:row>37</xdr:row>
      <xdr:rowOff>114300</xdr:rowOff>
    </xdr:to>
    <xdr:sp macro="" textlink="">
      <xdr:nvSpPr>
        <xdr:cNvPr id="21" name="直线 1609">
          <a:extLst>
            <a:ext uri="{FF2B5EF4-FFF2-40B4-BE49-F238E27FC236}">
              <a16:creationId xmlns:a16="http://schemas.microsoft.com/office/drawing/2014/main" id="{493AB7AD-4205-4E21-97FF-33D227BA2C61}"/>
            </a:ext>
          </a:extLst>
        </xdr:cNvPr>
        <xdr:cNvSpPr>
          <a:spLocks noChangeShapeType="1"/>
        </xdr:cNvSpPr>
      </xdr:nvSpPr>
      <xdr:spPr bwMode="auto">
        <a:xfrm>
          <a:off x="43434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31</xdr:row>
      <xdr:rowOff>114300</xdr:rowOff>
    </xdr:from>
    <xdr:to>
      <xdr:col>29</xdr:col>
      <xdr:colOff>152400</xdr:colOff>
      <xdr:row>31</xdr:row>
      <xdr:rowOff>114300</xdr:rowOff>
    </xdr:to>
    <xdr:sp macro="" textlink="">
      <xdr:nvSpPr>
        <xdr:cNvPr id="22" name="直线 1610">
          <a:extLst>
            <a:ext uri="{FF2B5EF4-FFF2-40B4-BE49-F238E27FC236}">
              <a16:creationId xmlns:a16="http://schemas.microsoft.com/office/drawing/2014/main" id="{AAE7CB51-6046-4941-B94A-331F9F137A01}"/>
            </a:ext>
          </a:extLst>
        </xdr:cNvPr>
        <xdr:cNvSpPr>
          <a:spLocks noChangeShapeType="1"/>
        </xdr:cNvSpPr>
      </xdr:nvSpPr>
      <xdr:spPr bwMode="auto">
        <a:xfrm>
          <a:off x="5676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30</xdr:row>
      <xdr:rowOff>114300</xdr:rowOff>
    </xdr:from>
    <xdr:to>
      <xdr:col>29</xdr:col>
      <xdr:colOff>152400</xdr:colOff>
      <xdr:row>30</xdr:row>
      <xdr:rowOff>114300</xdr:rowOff>
    </xdr:to>
    <xdr:sp macro="" textlink="">
      <xdr:nvSpPr>
        <xdr:cNvPr id="23" name="直线 1611">
          <a:extLst>
            <a:ext uri="{FF2B5EF4-FFF2-40B4-BE49-F238E27FC236}">
              <a16:creationId xmlns:a16="http://schemas.microsoft.com/office/drawing/2014/main" id="{C558CDA1-A034-44AD-B3EF-B85A312FF89B}"/>
            </a:ext>
          </a:extLst>
        </xdr:cNvPr>
        <xdr:cNvSpPr>
          <a:spLocks noChangeShapeType="1"/>
        </xdr:cNvSpPr>
      </xdr:nvSpPr>
      <xdr:spPr bwMode="auto">
        <a:xfrm>
          <a:off x="5676900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37</xdr:row>
      <xdr:rowOff>114300</xdr:rowOff>
    </xdr:from>
    <xdr:to>
      <xdr:col>29</xdr:col>
      <xdr:colOff>152400</xdr:colOff>
      <xdr:row>37</xdr:row>
      <xdr:rowOff>114300</xdr:rowOff>
    </xdr:to>
    <xdr:sp macro="" textlink="">
      <xdr:nvSpPr>
        <xdr:cNvPr id="24" name="直线 1612">
          <a:extLst>
            <a:ext uri="{FF2B5EF4-FFF2-40B4-BE49-F238E27FC236}">
              <a16:creationId xmlns:a16="http://schemas.microsoft.com/office/drawing/2014/main" id="{66590CA1-72DA-41F2-B6FF-476C19523523}"/>
            </a:ext>
          </a:extLst>
        </xdr:cNvPr>
        <xdr:cNvSpPr>
          <a:spLocks noChangeShapeType="1"/>
        </xdr:cNvSpPr>
      </xdr:nvSpPr>
      <xdr:spPr bwMode="auto">
        <a:xfrm>
          <a:off x="56769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31</xdr:row>
      <xdr:rowOff>114300</xdr:rowOff>
    </xdr:from>
    <xdr:to>
      <xdr:col>29</xdr:col>
      <xdr:colOff>152400</xdr:colOff>
      <xdr:row>31</xdr:row>
      <xdr:rowOff>114300</xdr:rowOff>
    </xdr:to>
    <xdr:sp macro="" textlink="">
      <xdr:nvSpPr>
        <xdr:cNvPr id="25" name="直线 1613">
          <a:extLst>
            <a:ext uri="{FF2B5EF4-FFF2-40B4-BE49-F238E27FC236}">
              <a16:creationId xmlns:a16="http://schemas.microsoft.com/office/drawing/2014/main" id="{CF241AC4-F9BF-4F81-82A9-5484E744F4EA}"/>
            </a:ext>
          </a:extLst>
        </xdr:cNvPr>
        <xdr:cNvSpPr>
          <a:spLocks noChangeShapeType="1"/>
        </xdr:cNvSpPr>
      </xdr:nvSpPr>
      <xdr:spPr bwMode="auto">
        <a:xfrm>
          <a:off x="5676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30</xdr:row>
      <xdr:rowOff>114300</xdr:rowOff>
    </xdr:from>
    <xdr:to>
      <xdr:col>29</xdr:col>
      <xdr:colOff>152400</xdr:colOff>
      <xdr:row>30</xdr:row>
      <xdr:rowOff>114300</xdr:rowOff>
    </xdr:to>
    <xdr:sp macro="" textlink="">
      <xdr:nvSpPr>
        <xdr:cNvPr id="26" name="直线 1614">
          <a:extLst>
            <a:ext uri="{FF2B5EF4-FFF2-40B4-BE49-F238E27FC236}">
              <a16:creationId xmlns:a16="http://schemas.microsoft.com/office/drawing/2014/main" id="{EE7C525F-884B-4DDB-82A7-00F88920DBF0}"/>
            </a:ext>
          </a:extLst>
        </xdr:cNvPr>
        <xdr:cNvSpPr>
          <a:spLocks noChangeShapeType="1"/>
        </xdr:cNvSpPr>
      </xdr:nvSpPr>
      <xdr:spPr bwMode="auto">
        <a:xfrm>
          <a:off x="5676900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37</xdr:row>
      <xdr:rowOff>114300</xdr:rowOff>
    </xdr:from>
    <xdr:to>
      <xdr:col>29</xdr:col>
      <xdr:colOff>152400</xdr:colOff>
      <xdr:row>37</xdr:row>
      <xdr:rowOff>114300</xdr:rowOff>
    </xdr:to>
    <xdr:sp macro="" textlink="">
      <xdr:nvSpPr>
        <xdr:cNvPr id="27" name="直线 1615">
          <a:extLst>
            <a:ext uri="{FF2B5EF4-FFF2-40B4-BE49-F238E27FC236}">
              <a16:creationId xmlns:a16="http://schemas.microsoft.com/office/drawing/2014/main" id="{AF994961-3C4D-42D7-881F-99ED417E4776}"/>
            </a:ext>
          </a:extLst>
        </xdr:cNvPr>
        <xdr:cNvSpPr>
          <a:spLocks noChangeShapeType="1"/>
        </xdr:cNvSpPr>
      </xdr:nvSpPr>
      <xdr:spPr bwMode="auto">
        <a:xfrm>
          <a:off x="56769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32</xdr:row>
      <xdr:rowOff>114300</xdr:rowOff>
    </xdr:from>
    <xdr:to>
      <xdr:col>15</xdr:col>
      <xdr:colOff>152400</xdr:colOff>
      <xdr:row>32</xdr:row>
      <xdr:rowOff>114300</xdr:rowOff>
    </xdr:to>
    <xdr:sp macro="" textlink="">
      <xdr:nvSpPr>
        <xdr:cNvPr id="28" name="Line 1582">
          <a:extLst>
            <a:ext uri="{FF2B5EF4-FFF2-40B4-BE49-F238E27FC236}">
              <a16:creationId xmlns:a16="http://schemas.microsoft.com/office/drawing/2014/main" id="{F057F929-30A7-4753-A48F-891F47BDE846}"/>
            </a:ext>
          </a:extLst>
        </xdr:cNvPr>
        <xdr:cNvSpPr>
          <a:spLocks noChangeShapeType="1"/>
        </xdr:cNvSpPr>
      </xdr:nvSpPr>
      <xdr:spPr bwMode="auto">
        <a:xfrm>
          <a:off x="30099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31</xdr:row>
      <xdr:rowOff>114300</xdr:rowOff>
    </xdr:from>
    <xdr:to>
      <xdr:col>22</xdr:col>
      <xdr:colOff>152400</xdr:colOff>
      <xdr:row>31</xdr:row>
      <xdr:rowOff>114300</xdr:rowOff>
    </xdr:to>
    <xdr:sp macro="" textlink="">
      <xdr:nvSpPr>
        <xdr:cNvPr id="29" name="Line 1551">
          <a:extLst>
            <a:ext uri="{FF2B5EF4-FFF2-40B4-BE49-F238E27FC236}">
              <a16:creationId xmlns:a16="http://schemas.microsoft.com/office/drawing/2014/main" id="{0ABC71A8-BEA6-4FDA-A05F-17D72DD6F86C}"/>
            </a:ext>
          </a:extLst>
        </xdr:cNvPr>
        <xdr:cNvSpPr>
          <a:spLocks noChangeShapeType="1"/>
        </xdr:cNvSpPr>
      </xdr:nvSpPr>
      <xdr:spPr bwMode="auto">
        <a:xfrm>
          <a:off x="43434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30" name="Line 1582">
          <a:extLst>
            <a:ext uri="{FF2B5EF4-FFF2-40B4-BE49-F238E27FC236}">
              <a16:creationId xmlns:a16="http://schemas.microsoft.com/office/drawing/2014/main" id="{66A69F1D-F065-4FBA-AFE3-D20A70071056}"/>
            </a:ext>
          </a:extLst>
        </xdr:cNvPr>
        <xdr:cNvSpPr>
          <a:spLocks noChangeShapeType="1"/>
        </xdr:cNvSpPr>
      </xdr:nvSpPr>
      <xdr:spPr bwMode="auto">
        <a:xfrm>
          <a:off x="4343400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37</xdr:row>
      <xdr:rowOff>114300</xdr:rowOff>
    </xdr:from>
    <xdr:to>
      <xdr:col>22</xdr:col>
      <xdr:colOff>152400</xdr:colOff>
      <xdr:row>37</xdr:row>
      <xdr:rowOff>114300</xdr:rowOff>
    </xdr:to>
    <xdr:sp macro="" textlink="">
      <xdr:nvSpPr>
        <xdr:cNvPr id="31" name="Line 1583">
          <a:extLst>
            <a:ext uri="{FF2B5EF4-FFF2-40B4-BE49-F238E27FC236}">
              <a16:creationId xmlns:a16="http://schemas.microsoft.com/office/drawing/2014/main" id="{0E946CC3-FF1F-4277-96C3-0912A32D7849}"/>
            </a:ext>
          </a:extLst>
        </xdr:cNvPr>
        <xdr:cNvSpPr>
          <a:spLocks noChangeShapeType="1"/>
        </xdr:cNvSpPr>
      </xdr:nvSpPr>
      <xdr:spPr bwMode="auto">
        <a:xfrm>
          <a:off x="43434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32</xdr:row>
      <xdr:rowOff>114300</xdr:rowOff>
    </xdr:from>
    <xdr:to>
      <xdr:col>22</xdr:col>
      <xdr:colOff>152400</xdr:colOff>
      <xdr:row>32</xdr:row>
      <xdr:rowOff>114300</xdr:rowOff>
    </xdr:to>
    <xdr:sp macro="" textlink="">
      <xdr:nvSpPr>
        <xdr:cNvPr id="32" name="Line 1582">
          <a:extLst>
            <a:ext uri="{FF2B5EF4-FFF2-40B4-BE49-F238E27FC236}">
              <a16:creationId xmlns:a16="http://schemas.microsoft.com/office/drawing/2014/main" id="{5CF1C0E2-F50C-409E-85B3-E0A3FAC4C362}"/>
            </a:ext>
          </a:extLst>
        </xdr:cNvPr>
        <xdr:cNvSpPr>
          <a:spLocks noChangeShapeType="1"/>
        </xdr:cNvSpPr>
      </xdr:nvSpPr>
      <xdr:spPr bwMode="auto">
        <a:xfrm>
          <a:off x="43434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31</xdr:row>
      <xdr:rowOff>114300</xdr:rowOff>
    </xdr:from>
    <xdr:to>
      <xdr:col>15</xdr:col>
      <xdr:colOff>152400</xdr:colOff>
      <xdr:row>31</xdr:row>
      <xdr:rowOff>114300</xdr:rowOff>
    </xdr:to>
    <xdr:sp macro="" textlink="">
      <xdr:nvSpPr>
        <xdr:cNvPr id="33" name="Line 1571">
          <a:extLst>
            <a:ext uri="{FF2B5EF4-FFF2-40B4-BE49-F238E27FC236}">
              <a16:creationId xmlns:a16="http://schemas.microsoft.com/office/drawing/2014/main" id="{56BBC900-BEAB-4087-B75B-3256E6C5ADAD}"/>
            </a:ext>
          </a:extLst>
        </xdr:cNvPr>
        <xdr:cNvSpPr>
          <a:spLocks noChangeShapeType="1"/>
        </xdr:cNvSpPr>
      </xdr:nvSpPr>
      <xdr:spPr bwMode="auto">
        <a:xfrm>
          <a:off x="3009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31</xdr:row>
      <xdr:rowOff>114300</xdr:rowOff>
    </xdr:from>
    <xdr:to>
      <xdr:col>15</xdr:col>
      <xdr:colOff>152400</xdr:colOff>
      <xdr:row>31</xdr:row>
      <xdr:rowOff>114300</xdr:rowOff>
    </xdr:to>
    <xdr:sp macro="" textlink="">
      <xdr:nvSpPr>
        <xdr:cNvPr id="34" name="直线 1607">
          <a:extLst>
            <a:ext uri="{FF2B5EF4-FFF2-40B4-BE49-F238E27FC236}">
              <a16:creationId xmlns:a16="http://schemas.microsoft.com/office/drawing/2014/main" id="{6B524313-A0A1-47E2-8721-6F533EB2D187}"/>
            </a:ext>
          </a:extLst>
        </xdr:cNvPr>
        <xdr:cNvSpPr>
          <a:spLocks noChangeShapeType="1"/>
        </xdr:cNvSpPr>
      </xdr:nvSpPr>
      <xdr:spPr bwMode="auto">
        <a:xfrm>
          <a:off x="3009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31</xdr:row>
      <xdr:rowOff>114300</xdr:rowOff>
    </xdr:from>
    <xdr:to>
      <xdr:col>15</xdr:col>
      <xdr:colOff>152400</xdr:colOff>
      <xdr:row>31</xdr:row>
      <xdr:rowOff>114300</xdr:rowOff>
    </xdr:to>
    <xdr:sp macro="" textlink="">
      <xdr:nvSpPr>
        <xdr:cNvPr id="35" name="Line 1551">
          <a:extLst>
            <a:ext uri="{FF2B5EF4-FFF2-40B4-BE49-F238E27FC236}">
              <a16:creationId xmlns:a16="http://schemas.microsoft.com/office/drawing/2014/main" id="{961113EC-BFC2-4377-8243-C5786932EEB8}"/>
            </a:ext>
          </a:extLst>
        </xdr:cNvPr>
        <xdr:cNvSpPr>
          <a:spLocks noChangeShapeType="1"/>
        </xdr:cNvSpPr>
      </xdr:nvSpPr>
      <xdr:spPr bwMode="auto">
        <a:xfrm>
          <a:off x="3009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32</xdr:row>
      <xdr:rowOff>114300</xdr:rowOff>
    </xdr:from>
    <xdr:to>
      <xdr:col>15</xdr:col>
      <xdr:colOff>152400</xdr:colOff>
      <xdr:row>32</xdr:row>
      <xdr:rowOff>114300</xdr:rowOff>
    </xdr:to>
    <xdr:sp macro="" textlink="">
      <xdr:nvSpPr>
        <xdr:cNvPr id="36" name="Line 1582">
          <a:extLst>
            <a:ext uri="{FF2B5EF4-FFF2-40B4-BE49-F238E27FC236}">
              <a16:creationId xmlns:a16="http://schemas.microsoft.com/office/drawing/2014/main" id="{1F742F44-3CF4-409B-95B1-7A51000C9984}"/>
            </a:ext>
          </a:extLst>
        </xdr:cNvPr>
        <xdr:cNvSpPr>
          <a:spLocks noChangeShapeType="1"/>
        </xdr:cNvSpPr>
      </xdr:nvSpPr>
      <xdr:spPr bwMode="auto">
        <a:xfrm>
          <a:off x="30099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31</xdr:row>
      <xdr:rowOff>114300</xdr:rowOff>
    </xdr:from>
    <xdr:to>
      <xdr:col>15</xdr:col>
      <xdr:colOff>152400</xdr:colOff>
      <xdr:row>31</xdr:row>
      <xdr:rowOff>114300</xdr:rowOff>
    </xdr:to>
    <xdr:sp macro="" textlink="">
      <xdr:nvSpPr>
        <xdr:cNvPr id="37" name="Line 1551">
          <a:extLst>
            <a:ext uri="{FF2B5EF4-FFF2-40B4-BE49-F238E27FC236}">
              <a16:creationId xmlns:a16="http://schemas.microsoft.com/office/drawing/2014/main" id="{0F3EAA0E-0187-4613-A9ED-24F70A4D68E4}"/>
            </a:ext>
          </a:extLst>
        </xdr:cNvPr>
        <xdr:cNvSpPr>
          <a:spLocks noChangeShapeType="1"/>
        </xdr:cNvSpPr>
      </xdr:nvSpPr>
      <xdr:spPr bwMode="auto">
        <a:xfrm>
          <a:off x="3009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32</xdr:row>
      <xdr:rowOff>114300</xdr:rowOff>
    </xdr:from>
    <xdr:to>
      <xdr:col>15</xdr:col>
      <xdr:colOff>152400</xdr:colOff>
      <xdr:row>32</xdr:row>
      <xdr:rowOff>114300</xdr:rowOff>
    </xdr:to>
    <xdr:sp macro="" textlink="">
      <xdr:nvSpPr>
        <xdr:cNvPr id="38" name="Line 1582">
          <a:extLst>
            <a:ext uri="{FF2B5EF4-FFF2-40B4-BE49-F238E27FC236}">
              <a16:creationId xmlns:a16="http://schemas.microsoft.com/office/drawing/2014/main" id="{9F92505F-DF64-4366-9C40-1CC832548C6D}"/>
            </a:ext>
          </a:extLst>
        </xdr:cNvPr>
        <xdr:cNvSpPr>
          <a:spLocks noChangeShapeType="1"/>
        </xdr:cNvSpPr>
      </xdr:nvSpPr>
      <xdr:spPr bwMode="auto">
        <a:xfrm>
          <a:off x="30099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28</xdr:row>
      <xdr:rowOff>114300</xdr:rowOff>
    </xdr:from>
    <xdr:to>
      <xdr:col>15</xdr:col>
      <xdr:colOff>152400</xdr:colOff>
      <xdr:row>28</xdr:row>
      <xdr:rowOff>114300</xdr:rowOff>
    </xdr:to>
    <xdr:sp macro="" textlink="">
      <xdr:nvSpPr>
        <xdr:cNvPr id="39" name="Line 1582">
          <a:extLst>
            <a:ext uri="{FF2B5EF4-FFF2-40B4-BE49-F238E27FC236}">
              <a16:creationId xmlns:a16="http://schemas.microsoft.com/office/drawing/2014/main" id="{3A503DE5-B731-4FC8-BB58-9C72F2B3A20D}"/>
            </a:ext>
          </a:extLst>
        </xdr:cNvPr>
        <xdr:cNvSpPr>
          <a:spLocks noChangeShapeType="1"/>
        </xdr:cNvSpPr>
      </xdr:nvSpPr>
      <xdr:spPr bwMode="auto">
        <a:xfrm>
          <a:off x="3009900" y="578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37</xdr:row>
      <xdr:rowOff>114300</xdr:rowOff>
    </xdr:from>
    <xdr:to>
      <xdr:col>15</xdr:col>
      <xdr:colOff>152400</xdr:colOff>
      <xdr:row>37</xdr:row>
      <xdr:rowOff>114300</xdr:rowOff>
    </xdr:to>
    <xdr:sp macro="" textlink="">
      <xdr:nvSpPr>
        <xdr:cNvPr id="40" name="Line 1582">
          <a:extLst>
            <a:ext uri="{FF2B5EF4-FFF2-40B4-BE49-F238E27FC236}">
              <a16:creationId xmlns:a16="http://schemas.microsoft.com/office/drawing/2014/main" id="{387D2BC2-CF3B-4AA2-B2A2-5BB752F98736}"/>
            </a:ext>
          </a:extLst>
        </xdr:cNvPr>
        <xdr:cNvSpPr>
          <a:spLocks noChangeShapeType="1"/>
        </xdr:cNvSpPr>
      </xdr:nvSpPr>
      <xdr:spPr bwMode="auto">
        <a:xfrm>
          <a:off x="30099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22</xdr:row>
      <xdr:rowOff>114300</xdr:rowOff>
    </xdr:from>
    <xdr:to>
      <xdr:col>15</xdr:col>
      <xdr:colOff>152400</xdr:colOff>
      <xdr:row>22</xdr:row>
      <xdr:rowOff>114300</xdr:rowOff>
    </xdr:to>
    <xdr:sp macro="" textlink="">
      <xdr:nvSpPr>
        <xdr:cNvPr id="41" name="Line 1582">
          <a:extLst>
            <a:ext uri="{FF2B5EF4-FFF2-40B4-BE49-F238E27FC236}">
              <a16:creationId xmlns:a16="http://schemas.microsoft.com/office/drawing/2014/main" id="{0153553E-00F8-4CEE-BD34-4D4A20934A2D}"/>
            </a:ext>
          </a:extLst>
        </xdr:cNvPr>
        <xdr:cNvSpPr>
          <a:spLocks noChangeShapeType="1"/>
        </xdr:cNvSpPr>
      </xdr:nvSpPr>
      <xdr:spPr bwMode="auto">
        <a:xfrm>
          <a:off x="3009900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31</xdr:row>
      <xdr:rowOff>114300</xdr:rowOff>
    </xdr:from>
    <xdr:to>
      <xdr:col>22</xdr:col>
      <xdr:colOff>152400</xdr:colOff>
      <xdr:row>31</xdr:row>
      <xdr:rowOff>114300</xdr:rowOff>
    </xdr:to>
    <xdr:sp macro="" textlink="">
      <xdr:nvSpPr>
        <xdr:cNvPr id="42" name="Line 1551">
          <a:extLst>
            <a:ext uri="{FF2B5EF4-FFF2-40B4-BE49-F238E27FC236}">
              <a16:creationId xmlns:a16="http://schemas.microsoft.com/office/drawing/2014/main" id="{6BE57B01-0EC5-4848-AEAC-69CB23A92CC0}"/>
            </a:ext>
          </a:extLst>
        </xdr:cNvPr>
        <xdr:cNvSpPr>
          <a:spLocks noChangeShapeType="1"/>
        </xdr:cNvSpPr>
      </xdr:nvSpPr>
      <xdr:spPr bwMode="auto">
        <a:xfrm>
          <a:off x="43434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43" name="Line 1582">
          <a:extLst>
            <a:ext uri="{FF2B5EF4-FFF2-40B4-BE49-F238E27FC236}">
              <a16:creationId xmlns:a16="http://schemas.microsoft.com/office/drawing/2014/main" id="{EF94D9F6-9677-49B5-A776-FC2DC688C584}"/>
            </a:ext>
          </a:extLst>
        </xdr:cNvPr>
        <xdr:cNvSpPr>
          <a:spLocks noChangeShapeType="1"/>
        </xdr:cNvSpPr>
      </xdr:nvSpPr>
      <xdr:spPr bwMode="auto">
        <a:xfrm>
          <a:off x="4343400" y="641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37</xdr:row>
      <xdr:rowOff>114300</xdr:rowOff>
    </xdr:from>
    <xdr:to>
      <xdr:col>22</xdr:col>
      <xdr:colOff>152400</xdr:colOff>
      <xdr:row>37</xdr:row>
      <xdr:rowOff>114300</xdr:rowOff>
    </xdr:to>
    <xdr:sp macro="" textlink="">
      <xdr:nvSpPr>
        <xdr:cNvPr id="44" name="Line 1583">
          <a:extLst>
            <a:ext uri="{FF2B5EF4-FFF2-40B4-BE49-F238E27FC236}">
              <a16:creationId xmlns:a16="http://schemas.microsoft.com/office/drawing/2014/main" id="{6D7D6FC9-735C-41CD-8F9A-B79E71233180}"/>
            </a:ext>
          </a:extLst>
        </xdr:cNvPr>
        <xdr:cNvSpPr>
          <a:spLocks noChangeShapeType="1"/>
        </xdr:cNvSpPr>
      </xdr:nvSpPr>
      <xdr:spPr bwMode="auto">
        <a:xfrm>
          <a:off x="43434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32</xdr:row>
      <xdr:rowOff>114300</xdr:rowOff>
    </xdr:from>
    <xdr:to>
      <xdr:col>22</xdr:col>
      <xdr:colOff>152400</xdr:colOff>
      <xdr:row>32</xdr:row>
      <xdr:rowOff>114300</xdr:rowOff>
    </xdr:to>
    <xdr:sp macro="" textlink="">
      <xdr:nvSpPr>
        <xdr:cNvPr id="45" name="Line 1582">
          <a:extLst>
            <a:ext uri="{FF2B5EF4-FFF2-40B4-BE49-F238E27FC236}">
              <a16:creationId xmlns:a16="http://schemas.microsoft.com/office/drawing/2014/main" id="{78C9F708-DD48-4740-A467-042E2B47F9D7}"/>
            </a:ext>
          </a:extLst>
        </xdr:cNvPr>
        <xdr:cNvSpPr>
          <a:spLocks noChangeShapeType="1"/>
        </xdr:cNvSpPr>
      </xdr:nvSpPr>
      <xdr:spPr bwMode="auto">
        <a:xfrm>
          <a:off x="43434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31</xdr:row>
      <xdr:rowOff>114300</xdr:rowOff>
    </xdr:from>
    <xdr:to>
      <xdr:col>22</xdr:col>
      <xdr:colOff>152400</xdr:colOff>
      <xdr:row>31</xdr:row>
      <xdr:rowOff>114300</xdr:rowOff>
    </xdr:to>
    <xdr:sp macro="" textlink="">
      <xdr:nvSpPr>
        <xdr:cNvPr id="46" name="Line 1571">
          <a:extLst>
            <a:ext uri="{FF2B5EF4-FFF2-40B4-BE49-F238E27FC236}">
              <a16:creationId xmlns:a16="http://schemas.microsoft.com/office/drawing/2014/main" id="{5CEA529E-9197-4D8D-B564-4FB871F197C3}"/>
            </a:ext>
          </a:extLst>
        </xdr:cNvPr>
        <xdr:cNvSpPr>
          <a:spLocks noChangeShapeType="1"/>
        </xdr:cNvSpPr>
      </xdr:nvSpPr>
      <xdr:spPr bwMode="auto">
        <a:xfrm>
          <a:off x="43434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31</xdr:row>
      <xdr:rowOff>114300</xdr:rowOff>
    </xdr:from>
    <xdr:to>
      <xdr:col>22</xdr:col>
      <xdr:colOff>152400</xdr:colOff>
      <xdr:row>31</xdr:row>
      <xdr:rowOff>114300</xdr:rowOff>
    </xdr:to>
    <xdr:sp macro="" textlink="">
      <xdr:nvSpPr>
        <xdr:cNvPr id="47" name="直线 1607">
          <a:extLst>
            <a:ext uri="{FF2B5EF4-FFF2-40B4-BE49-F238E27FC236}">
              <a16:creationId xmlns:a16="http://schemas.microsoft.com/office/drawing/2014/main" id="{12930B0D-1F7C-423E-A3AB-84625FD5D7E4}"/>
            </a:ext>
          </a:extLst>
        </xdr:cNvPr>
        <xdr:cNvSpPr>
          <a:spLocks noChangeShapeType="1"/>
        </xdr:cNvSpPr>
      </xdr:nvSpPr>
      <xdr:spPr bwMode="auto">
        <a:xfrm>
          <a:off x="43434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31</xdr:row>
      <xdr:rowOff>114300</xdr:rowOff>
    </xdr:from>
    <xdr:to>
      <xdr:col>22</xdr:col>
      <xdr:colOff>152400</xdr:colOff>
      <xdr:row>31</xdr:row>
      <xdr:rowOff>114300</xdr:rowOff>
    </xdr:to>
    <xdr:sp macro="" textlink="">
      <xdr:nvSpPr>
        <xdr:cNvPr id="48" name="Line 1551">
          <a:extLst>
            <a:ext uri="{FF2B5EF4-FFF2-40B4-BE49-F238E27FC236}">
              <a16:creationId xmlns:a16="http://schemas.microsoft.com/office/drawing/2014/main" id="{F0A41258-437A-467F-9E1D-5404698B37F7}"/>
            </a:ext>
          </a:extLst>
        </xdr:cNvPr>
        <xdr:cNvSpPr>
          <a:spLocks noChangeShapeType="1"/>
        </xdr:cNvSpPr>
      </xdr:nvSpPr>
      <xdr:spPr bwMode="auto">
        <a:xfrm>
          <a:off x="43434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32</xdr:row>
      <xdr:rowOff>114300</xdr:rowOff>
    </xdr:from>
    <xdr:to>
      <xdr:col>22</xdr:col>
      <xdr:colOff>152400</xdr:colOff>
      <xdr:row>32</xdr:row>
      <xdr:rowOff>114300</xdr:rowOff>
    </xdr:to>
    <xdr:sp macro="" textlink="">
      <xdr:nvSpPr>
        <xdr:cNvPr id="49" name="Line 1582">
          <a:extLst>
            <a:ext uri="{FF2B5EF4-FFF2-40B4-BE49-F238E27FC236}">
              <a16:creationId xmlns:a16="http://schemas.microsoft.com/office/drawing/2014/main" id="{D8A7A7BA-967A-4D3E-94C7-60B8AE9F6EB6}"/>
            </a:ext>
          </a:extLst>
        </xdr:cNvPr>
        <xdr:cNvSpPr>
          <a:spLocks noChangeShapeType="1"/>
        </xdr:cNvSpPr>
      </xdr:nvSpPr>
      <xdr:spPr bwMode="auto">
        <a:xfrm>
          <a:off x="43434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31</xdr:row>
      <xdr:rowOff>114300</xdr:rowOff>
    </xdr:from>
    <xdr:to>
      <xdr:col>22</xdr:col>
      <xdr:colOff>152400</xdr:colOff>
      <xdr:row>31</xdr:row>
      <xdr:rowOff>114300</xdr:rowOff>
    </xdr:to>
    <xdr:sp macro="" textlink="">
      <xdr:nvSpPr>
        <xdr:cNvPr id="50" name="Line 1551">
          <a:extLst>
            <a:ext uri="{FF2B5EF4-FFF2-40B4-BE49-F238E27FC236}">
              <a16:creationId xmlns:a16="http://schemas.microsoft.com/office/drawing/2014/main" id="{FE4702EE-960E-48A0-97D2-CD183E83052D}"/>
            </a:ext>
          </a:extLst>
        </xdr:cNvPr>
        <xdr:cNvSpPr>
          <a:spLocks noChangeShapeType="1"/>
        </xdr:cNvSpPr>
      </xdr:nvSpPr>
      <xdr:spPr bwMode="auto">
        <a:xfrm>
          <a:off x="43434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32</xdr:row>
      <xdr:rowOff>114300</xdr:rowOff>
    </xdr:from>
    <xdr:to>
      <xdr:col>22</xdr:col>
      <xdr:colOff>152400</xdr:colOff>
      <xdr:row>32</xdr:row>
      <xdr:rowOff>114300</xdr:rowOff>
    </xdr:to>
    <xdr:sp macro="" textlink="">
      <xdr:nvSpPr>
        <xdr:cNvPr id="51" name="Line 1582">
          <a:extLst>
            <a:ext uri="{FF2B5EF4-FFF2-40B4-BE49-F238E27FC236}">
              <a16:creationId xmlns:a16="http://schemas.microsoft.com/office/drawing/2014/main" id="{09241422-3290-4F30-B61F-EB8C9B3D9CE7}"/>
            </a:ext>
          </a:extLst>
        </xdr:cNvPr>
        <xdr:cNvSpPr>
          <a:spLocks noChangeShapeType="1"/>
        </xdr:cNvSpPr>
      </xdr:nvSpPr>
      <xdr:spPr bwMode="auto">
        <a:xfrm>
          <a:off x="43434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28</xdr:row>
      <xdr:rowOff>114300</xdr:rowOff>
    </xdr:from>
    <xdr:to>
      <xdr:col>22</xdr:col>
      <xdr:colOff>152400</xdr:colOff>
      <xdr:row>28</xdr:row>
      <xdr:rowOff>114300</xdr:rowOff>
    </xdr:to>
    <xdr:sp macro="" textlink="">
      <xdr:nvSpPr>
        <xdr:cNvPr id="52" name="Line 1582">
          <a:extLst>
            <a:ext uri="{FF2B5EF4-FFF2-40B4-BE49-F238E27FC236}">
              <a16:creationId xmlns:a16="http://schemas.microsoft.com/office/drawing/2014/main" id="{E129B9FF-E7C8-4229-A4B2-AA2A0F2C3600}"/>
            </a:ext>
          </a:extLst>
        </xdr:cNvPr>
        <xdr:cNvSpPr>
          <a:spLocks noChangeShapeType="1"/>
        </xdr:cNvSpPr>
      </xdr:nvSpPr>
      <xdr:spPr bwMode="auto">
        <a:xfrm>
          <a:off x="4343400" y="578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37</xdr:row>
      <xdr:rowOff>114300</xdr:rowOff>
    </xdr:from>
    <xdr:to>
      <xdr:col>22</xdr:col>
      <xdr:colOff>152400</xdr:colOff>
      <xdr:row>37</xdr:row>
      <xdr:rowOff>114300</xdr:rowOff>
    </xdr:to>
    <xdr:sp macro="" textlink="">
      <xdr:nvSpPr>
        <xdr:cNvPr id="53" name="Line 1582">
          <a:extLst>
            <a:ext uri="{FF2B5EF4-FFF2-40B4-BE49-F238E27FC236}">
              <a16:creationId xmlns:a16="http://schemas.microsoft.com/office/drawing/2014/main" id="{834AA22A-E6B4-4051-8BE0-3D96901EA488}"/>
            </a:ext>
          </a:extLst>
        </xdr:cNvPr>
        <xdr:cNvSpPr>
          <a:spLocks noChangeShapeType="1"/>
        </xdr:cNvSpPr>
      </xdr:nvSpPr>
      <xdr:spPr bwMode="auto">
        <a:xfrm>
          <a:off x="4343400" y="808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22</xdr:row>
      <xdr:rowOff>114300</xdr:rowOff>
    </xdr:from>
    <xdr:to>
      <xdr:col>22</xdr:col>
      <xdr:colOff>152400</xdr:colOff>
      <xdr:row>22</xdr:row>
      <xdr:rowOff>114300</xdr:rowOff>
    </xdr:to>
    <xdr:sp macro="" textlink="">
      <xdr:nvSpPr>
        <xdr:cNvPr id="54" name="Line 1582">
          <a:extLst>
            <a:ext uri="{FF2B5EF4-FFF2-40B4-BE49-F238E27FC236}">
              <a16:creationId xmlns:a16="http://schemas.microsoft.com/office/drawing/2014/main" id="{982AFA6A-98D4-4457-A479-A72EE972A5FD}"/>
            </a:ext>
          </a:extLst>
        </xdr:cNvPr>
        <xdr:cNvSpPr>
          <a:spLocks noChangeShapeType="1"/>
        </xdr:cNvSpPr>
      </xdr:nvSpPr>
      <xdr:spPr bwMode="auto">
        <a:xfrm>
          <a:off x="4343400" y="473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35</xdr:row>
      <xdr:rowOff>114300</xdr:rowOff>
    </xdr:from>
    <xdr:to>
      <xdr:col>15</xdr:col>
      <xdr:colOff>152400</xdr:colOff>
      <xdr:row>35</xdr:row>
      <xdr:rowOff>114300</xdr:rowOff>
    </xdr:to>
    <xdr:sp macro="" textlink="">
      <xdr:nvSpPr>
        <xdr:cNvPr id="55" name="Line 1583">
          <a:extLst>
            <a:ext uri="{FF2B5EF4-FFF2-40B4-BE49-F238E27FC236}">
              <a16:creationId xmlns:a16="http://schemas.microsoft.com/office/drawing/2014/main" id="{31E94227-9B92-4AB1-B467-AC4D23B7A507}"/>
            </a:ext>
          </a:extLst>
        </xdr:cNvPr>
        <xdr:cNvSpPr>
          <a:spLocks noChangeShapeType="1"/>
        </xdr:cNvSpPr>
      </xdr:nvSpPr>
      <xdr:spPr bwMode="auto">
        <a:xfrm>
          <a:off x="3009900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35</xdr:row>
      <xdr:rowOff>114300</xdr:rowOff>
    </xdr:from>
    <xdr:to>
      <xdr:col>22</xdr:col>
      <xdr:colOff>152400</xdr:colOff>
      <xdr:row>35</xdr:row>
      <xdr:rowOff>114300</xdr:rowOff>
    </xdr:to>
    <xdr:sp macro="" textlink="">
      <xdr:nvSpPr>
        <xdr:cNvPr id="56" name="Line 1585">
          <a:extLst>
            <a:ext uri="{FF2B5EF4-FFF2-40B4-BE49-F238E27FC236}">
              <a16:creationId xmlns:a16="http://schemas.microsoft.com/office/drawing/2014/main" id="{44BB099B-F58D-496D-B214-DAA147E1DE5F}"/>
            </a:ext>
          </a:extLst>
        </xdr:cNvPr>
        <xdr:cNvSpPr>
          <a:spLocks noChangeShapeType="1"/>
        </xdr:cNvSpPr>
      </xdr:nvSpPr>
      <xdr:spPr bwMode="auto">
        <a:xfrm>
          <a:off x="4343400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35</xdr:row>
      <xdr:rowOff>114300</xdr:rowOff>
    </xdr:from>
    <xdr:to>
      <xdr:col>29</xdr:col>
      <xdr:colOff>152400</xdr:colOff>
      <xdr:row>35</xdr:row>
      <xdr:rowOff>114300</xdr:rowOff>
    </xdr:to>
    <xdr:sp macro="" textlink="">
      <xdr:nvSpPr>
        <xdr:cNvPr id="57" name="Line 1587">
          <a:extLst>
            <a:ext uri="{FF2B5EF4-FFF2-40B4-BE49-F238E27FC236}">
              <a16:creationId xmlns:a16="http://schemas.microsoft.com/office/drawing/2014/main" id="{C98E4FF2-F3C9-46D2-AC0C-D0E6C56F5417}"/>
            </a:ext>
          </a:extLst>
        </xdr:cNvPr>
        <xdr:cNvSpPr>
          <a:spLocks noChangeShapeType="1"/>
        </xdr:cNvSpPr>
      </xdr:nvSpPr>
      <xdr:spPr bwMode="auto">
        <a:xfrm>
          <a:off x="5676900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35</xdr:row>
      <xdr:rowOff>114300</xdr:rowOff>
    </xdr:from>
    <xdr:to>
      <xdr:col>22</xdr:col>
      <xdr:colOff>152400</xdr:colOff>
      <xdr:row>35</xdr:row>
      <xdr:rowOff>114300</xdr:rowOff>
    </xdr:to>
    <xdr:sp macro="" textlink="">
      <xdr:nvSpPr>
        <xdr:cNvPr id="58" name="直线 1609">
          <a:extLst>
            <a:ext uri="{FF2B5EF4-FFF2-40B4-BE49-F238E27FC236}">
              <a16:creationId xmlns:a16="http://schemas.microsoft.com/office/drawing/2014/main" id="{7BD0E32F-ACE1-4685-ACA2-38B3371320C3}"/>
            </a:ext>
          </a:extLst>
        </xdr:cNvPr>
        <xdr:cNvSpPr>
          <a:spLocks noChangeShapeType="1"/>
        </xdr:cNvSpPr>
      </xdr:nvSpPr>
      <xdr:spPr bwMode="auto">
        <a:xfrm>
          <a:off x="4343400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35</xdr:row>
      <xdr:rowOff>114300</xdr:rowOff>
    </xdr:from>
    <xdr:to>
      <xdr:col>29</xdr:col>
      <xdr:colOff>152400</xdr:colOff>
      <xdr:row>35</xdr:row>
      <xdr:rowOff>114300</xdr:rowOff>
    </xdr:to>
    <xdr:sp macro="" textlink="">
      <xdr:nvSpPr>
        <xdr:cNvPr id="59" name="直线 1612">
          <a:extLst>
            <a:ext uri="{FF2B5EF4-FFF2-40B4-BE49-F238E27FC236}">
              <a16:creationId xmlns:a16="http://schemas.microsoft.com/office/drawing/2014/main" id="{C6971F61-467C-45E7-8271-1CA5F6168FB3}"/>
            </a:ext>
          </a:extLst>
        </xdr:cNvPr>
        <xdr:cNvSpPr>
          <a:spLocks noChangeShapeType="1"/>
        </xdr:cNvSpPr>
      </xdr:nvSpPr>
      <xdr:spPr bwMode="auto">
        <a:xfrm>
          <a:off x="5676900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152400</xdr:colOff>
      <xdr:row>35</xdr:row>
      <xdr:rowOff>114300</xdr:rowOff>
    </xdr:from>
    <xdr:to>
      <xdr:col>29</xdr:col>
      <xdr:colOff>152400</xdr:colOff>
      <xdr:row>35</xdr:row>
      <xdr:rowOff>114300</xdr:rowOff>
    </xdr:to>
    <xdr:sp macro="" textlink="">
      <xdr:nvSpPr>
        <xdr:cNvPr id="60" name="直线 1615">
          <a:extLst>
            <a:ext uri="{FF2B5EF4-FFF2-40B4-BE49-F238E27FC236}">
              <a16:creationId xmlns:a16="http://schemas.microsoft.com/office/drawing/2014/main" id="{4B0136F3-8DE3-4A4F-886E-40228FA5A4D8}"/>
            </a:ext>
          </a:extLst>
        </xdr:cNvPr>
        <xdr:cNvSpPr>
          <a:spLocks noChangeShapeType="1"/>
        </xdr:cNvSpPr>
      </xdr:nvSpPr>
      <xdr:spPr bwMode="auto">
        <a:xfrm>
          <a:off x="5676900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35</xdr:row>
      <xdr:rowOff>114300</xdr:rowOff>
    </xdr:from>
    <xdr:to>
      <xdr:col>22</xdr:col>
      <xdr:colOff>152400</xdr:colOff>
      <xdr:row>35</xdr:row>
      <xdr:rowOff>114300</xdr:rowOff>
    </xdr:to>
    <xdr:sp macro="" textlink="">
      <xdr:nvSpPr>
        <xdr:cNvPr id="61" name="Line 1583">
          <a:extLst>
            <a:ext uri="{FF2B5EF4-FFF2-40B4-BE49-F238E27FC236}">
              <a16:creationId xmlns:a16="http://schemas.microsoft.com/office/drawing/2014/main" id="{E8FE5649-6DDB-416A-8516-AE33BDD4427F}"/>
            </a:ext>
          </a:extLst>
        </xdr:cNvPr>
        <xdr:cNvSpPr>
          <a:spLocks noChangeShapeType="1"/>
        </xdr:cNvSpPr>
      </xdr:nvSpPr>
      <xdr:spPr bwMode="auto">
        <a:xfrm>
          <a:off x="4343400" y="745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0</xdr:row>
      <xdr:rowOff>152400</xdr:rowOff>
    </xdr:from>
    <xdr:to>
      <xdr:col>8</xdr:col>
      <xdr:colOff>80962</xdr:colOff>
      <xdr:row>1</xdr:row>
      <xdr:rowOff>239901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id="{B5BAE74D-89D4-464E-86A7-4BAE8F54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957262" cy="401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152400</xdr:colOff>
      <xdr:row>26</xdr:row>
      <xdr:rowOff>114300</xdr:rowOff>
    </xdr:from>
    <xdr:to>
      <xdr:col>15</xdr:col>
      <xdr:colOff>152400</xdr:colOff>
      <xdr:row>26</xdr:row>
      <xdr:rowOff>114300</xdr:rowOff>
    </xdr:to>
    <xdr:sp macro="" textlink="">
      <xdr:nvSpPr>
        <xdr:cNvPr id="3" name="Line 1582">
          <a:extLst>
            <a:ext uri="{FF2B5EF4-FFF2-40B4-BE49-F238E27FC236}">
              <a16:creationId xmlns:a16="http://schemas.microsoft.com/office/drawing/2014/main" id="{4B340EEF-754E-4FA8-9080-666560C0C733}"/>
            </a:ext>
          </a:extLst>
        </xdr:cNvPr>
        <xdr:cNvSpPr>
          <a:spLocks noChangeShapeType="1"/>
        </xdr:cNvSpPr>
      </xdr:nvSpPr>
      <xdr:spPr bwMode="auto">
        <a:xfrm>
          <a:off x="3009900" y="5781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27</xdr:row>
      <xdr:rowOff>114300</xdr:rowOff>
    </xdr:from>
    <xdr:to>
      <xdr:col>15</xdr:col>
      <xdr:colOff>152400</xdr:colOff>
      <xdr:row>27</xdr:row>
      <xdr:rowOff>114300</xdr:rowOff>
    </xdr:to>
    <xdr:sp macro="" textlink="">
      <xdr:nvSpPr>
        <xdr:cNvPr id="4" name="Line 1582">
          <a:extLst>
            <a:ext uri="{FF2B5EF4-FFF2-40B4-BE49-F238E27FC236}">
              <a16:creationId xmlns:a16="http://schemas.microsoft.com/office/drawing/2014/main" id="{1BB475C3-7F35-47E1-A2AE-EC1FB3FF7487}"/>
            </a:ext>
          </a:extLst>
        </xdr:cNvPr>
        <xdr:cNvSpPr>
          <a:spLocks noChangeShapeType="1"/>
        </xdr:cNvSpPr>
      </xdr:nvSpPr>
      <xdr:spPr bwMode="auto">
        <a:xfrm>
          <a:off x="3009900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30</xdr:row>
      <xdr:rowOff>114300</xdr:rowOff>
    </xdr:from>
    <xdr:to>
      <xdr:col>15</xdr:col>
      <xdr:colOff>152400</xdr:colOff>
      <xdr:row>30</xdr:row>
      <xdr:rowOff>114300</xdr:rowOff>
    </xdr:to>
    <xdr:sp macro="" textlink="">
      <xdr:nvSpPr>
        <xdr:cNvPr id="5" name="Line 1551">
          <a:extLst>
            <a:ext uri="{FF2B5EF4-FFF2-40B4-BE49-F238E27FC236}">
              <a16:creationId xmlns:a16="http://schemas.microsoft.com/office/drawing/2014/main" id="{A0ED89D2-1BCB-4B9C-B930-01BEA064DA64}"/>
            </a:ext>
          </a:extLst>
        </xdr:cNvPr>
        <xdr:cNvSpPr>
          <a:spLocks noChangeShapeType="1"/>
        </xdr:cNvSpPr>
      </xdr:nvSpPr>
      <xdr:spPr bwMode="auto">
        <a:xfrm>
          <a:off x="30099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30</xdr:row>
      <xdr:rowOff>114300</xdr:rowOff>
    </xdr:from>
    <xdr:to>
      <xdr:col>15</xdr:col>
      <xdr:colOff>152400</xdr:colOff>
      <xdr:row>30</xdr:row>
      <xdr:rowOff>114300</xdr:rowOff>
    </xdr:to>
    <xdr:sp macro="" textlink="">
      <xdr:nvSpPr>
        <xdr:cNvPr id="6" name="Line 1571">
          <a:extLst>
            <a:ext uri="{FF2B5EF4-FFF2-40B4-BE49-F238E27FC236}">
              <a16:creationId xmlns:a16="http://schemas.microsoft.com/office/drawing/2014/main" id="{B6BAB040-63E7-4263-8B69-E2E349BD741C}"/>
            </a:ext>
          </a:extLst>
        </xdr:cNvPr>
        <xdr:cNvSpPr>
          <a:spLocks noChangeShapeType="1"/>
        </xdr:cNvSpPr>
      </xdr:nvSpPr>
      <xdr:spPr bwMode="auto">
        <a:xfrm>
          <a:off x="30099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30</xdr:row>
      <xdr:rowOff>114300</xdr:rowOff>
    </xdr:from>
    <xdr:to>
      <xdr:col>15</xdr:col>
      <xdr:colOff>152400</xdr:colOff>
      <xdr:row>30</xdr:row>
      <xdr:rowOff>114300</xdr:rowOff>
    </xdr:to>
    <xdr:sp macro="" textlink="">
      <xdr:nvSpPr>
        <xdr:cNvPr id="7" name="直线 1607">
          <a:extLst>
            <a:ext uri="{FF2B5EF4-FFF2-40B4-BE49-F238E27FC236}">
              <a16:creationId xmlns:a16="http://schemas.microsoft.com/office/drawing/2014/main" id="{74DB980D-3CA4-4117-8021-3A4C85189657}"/>
            </a:ext>
          </a:extLst>
        </xdr:cNvPr>
        <xdr:cNvSpPr>
          <a:spLocks noChangeShapeType="1"/>
        </xdr:cNvSpPr>
      </xdr:nvSpPr>
      <xdr:spPr bwMode="auto">
        <a:xfrm>
          <a:off x="30099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30</xdr:row>
      <xdr:rowOff>114300</xdr:rowOff>
    </xdr:from>
    <xdr:to>
      <xdr:col>15</xdr:col>
      <xdr:colOff>152400</xdr:colOff>
      <xdr:row>30</xdr:row>
      <xdr:rowOff>114300</xdr:rowOff>
    </xdr:to>
    <xdr:sp macro="" textlink="">
      <xdr:nvSpPr>
        <xdr:cNvPr id="8" name="Line 1551">
          <a:extLst>
            <a:ext uri="{FF2B5EF4-FFF2-40B4-BE49-F238E27FC236}">
              <a16:creationId xmlns:a16="http://schemas.microsoft.com/office/drawing/2014/main" id="{C0C23976-67F9-4230-97FE-81E00A971F39}"/>
            </a:ext>
          </a:extLst>
        </xdr:cNvPr>
        <xdr:cNvSpPr>
          <a:spLocks noChangeShapeType="1"/>
        </xdr:cNvSpPr>
      </xdr:nvSpPr>
      <xdr:spPr bwMode="auto">
        <a:xfrm>
          <a:off x="30099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30</xdr:row>
      <xdr:rowOff>114300</xdr:rowOff>
    </xdr:from>
    <xdr:to>
      <xdr:col>15</xdr:col>
      <xdr:colOff>152400</xdr:colOff>
      <xdr:row>30</xdr:row>
      <xdr:rowOff>114300</xdr:rowOff>
    </xdr:to>
    <xdr:sp macro="" textlink="">
      <xdr:nvSpPr>
        <xdr:cNvPr id="9" name="Line 1551">
          <a:extLst>
            <a:ext uri="{FF2B5EF4-FFF2-40B4-BE49-F238E27FC236}">
              <a16:creationId xmlns:a16="http://schemas.microsoft.com/office/drawing/2014/main" id="{600107B9-AE3C-4151-BF05-304C66FB7887}"/>
            </a:ext>
          </a:extLst>
        </xdr:cNvPr>
        <xdr:cNvSpPr>
          <a:spLocks noChangeShapeType="1"/>
        </xdr:cNvSpPr>
      </xdr:nvSpPr>
      <xdr:spPr bwMode="auto">
        <a:xfrm>
          <a:off x="3009900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29</xdr:row>
      <xdr:rowOff>114300</xdr:rowOff>
    </xdr:from>
    <xdr:to>
      <xdr:col>15</xdr:col>
      <xdr:colOff>152400</xdr:colOff>
      <xdr:row>29</xdr:row>
      <xdr:rowOff>114300</xdr:rowOff>
    </xdr:to>
    <xdr:sp macro="" textlink="">
      <xdr:nvSpPr>
        <xdr:cNvPr id="63" name="Line 1582">
          <a:extLst>
            <a:ext uri="{FF2B5EF4-FFF2-40B4-BE49-F238E27FC236}">
              <a16:creationId xmlns:a16="http://schemas.microsoft.com/office/drawing/2014/main" id="{35C7487E-24C0-4BFF-A102-53B08281AC9B}"/>
            </a:ext>
          </a:extLst>
        </xdr:cNvPr>
        <xdr:cNvSpPr>
          <a:spLocks noChangeShapeType="1"/>
        </xdr:cNvSpPr>
      </xdr:nvSpPr>
      <xdr:spPr bwMode="auto">
        <a:xfrm>
          <a:off x="3009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29</xdr:row>
      <xdr:rowOff>114300</xdr:rowOff>
    </xdr:from>
    <xdr:to>
      <xdr:col>15</xdr:col>
      <xdr:colOff>152400</xdr:colOff>
      <xdr:row>29</xdr:row>
      <xdr:rowOff>114300</xdr:rowOff>
    </xdr:to>
    <xdr:sp macro="" textlink="">
      <xdr:nvSpPr>
        <xdr:cNvPr id="64" name="Line 1582">
          <a:extLst>
            <a:ext uri="{FF2B5EF4-FFF2-40B4-BE49-F238E27FC236}">
              <a16:creationId xmlns:a16="http://schemas.microsoft.com/office/drawing/2014/main" id="{E2DF8DC1-C05D-4F89-B002-D4ECA6829B44}"/>
            </a:ext>
          </a:extLst>
        </xdr:cNvPr>
        <xdr:cNvSpPr>
          <a:spLocks noChangeShapeType="1"/>
        </xdr:cNvSpPr>
      </xdr:nvSpPr>
      <xdr:spPr bwMode="auto">
        <a:xfrm>
          <a:off x="3009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29</xdr:row>
      <xdr:rowOff>114300</xdr:rowOff>
    </xdr:from>
    <xdr:to>
      <xdr:col>15</xdr:col>
      <xdr:colOff>152400</xdr:colOff>
      <xdr:row>29</xdr:row>
      <xdr:rowOff>114300</xdr:rowOff>
    </xdr:to>
    <xdr:sp macro="" textlink="">
      <xdr:nvSpPr>
        <xdr:cNvPr id="65" name="Line 1582">
          <a:extLst>
            <a:ext uri="{FF2B5EF4-FFF2-40B4-BE49-F238E27FC236}">
              <a16:creationId xmlns:a16="http://schemas.microsoft.com/office/drawing/2014/main" id="{88156222-A33D-4CA6-A360-33485C7AE9B1}"/>
            </a:ext>
          </a:extLst>
        </xdr:cNvPr>
        <xdr:cNvSpPr>
          <a:spLocks noChangeShapeType="1"/>
        </xdr:cNvSpPr>
      </xdr:nvSpPr>
      <xdr:spPr bwMode="auto">
        <a:xfrm>
          <a:off x="3009900" y="661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25</xdr:row>
      <xdr:rowOff>114300</xdr:rowOff>
    </xdr:from>
    <xdr:to>
      <xdr:col>15</xdr:col>
      <xdr:colOff>152400</xdr:colOff>
      <xdr:row>25</xdr:row>
      <xdr:rowOff>114300</xdr:rowOff>
    </xdr:to>
    <xdr:sp macro="" textlink="">
      <xdr:nvSpPr>
        <xdr:cNvPr id="66" name="Line 1582">
          <a:extLst>
            <a:ext uri="{FF2B5EF4-FFF2-40B4-BE49-F238E27FC236}">
              <a16:creationId xmlns:a16="http://schemas.microsoft.com/office/drawing/2014/main" id="{3627648E-87A0-4CE6-A0EA-39A0BA07536B}"/>
            </a:ext>
          </a:extLst>
        </xdr:cNvPr>
        <xdr:cNvSpPr>
          <a:spLocks noChangeShapeType="1"/>
        </xdr:cNvSpPr>
      </xdr:nvSpPr>
      <xdr:spPr bwMode="auto">
        <a:xfrm>
          <a:off x="3009900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25</xdr:row>
      <xdr:rowOff>114300</xdr:rowOff>
    </xdr:from>
    <xdr:to>
      <xdr:col>15</xdr:col>
      <xdr:colOff>152400</xdr:colOff>
      <xdr:row>25</xdr:row>
      <xdr:rowOff>114300</xdr:rowOff>
    </xdr:to>
    <xdr:sp macro="" textlink="">
      <xdr:nvSpPr>
        <xdr:cNvPr id="67" name="Line 1551">
          <a:extLst>
            <a:ext uri="{FF2B5EF4-FFF2-40B4-BE49-F238E27FC236}">
              <a16:creationId xmlns:a16="http://schemas.microsoft.com/office/drawing/2014/main" id="{D2F7EE3A-18B4-494A-81CD-CABF115B9A62}"/>
            </a:ext>
          </a:extLst>
        </xdr:cNvPr>
        <xdr:cNvSpPr>
          <a:spLocks noChangeShapeType="1"/>
        </xdr:cNvSpPr>
      </xdr:nvSpPr>
      <xdr:spPr bwMode="auto">
        <a:xfrm>
          <a:off x="3009900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25</xdr:row>
      <xdr:rowOff>114300</xdr:rowOff>
    </xdr:from>
    <xdr:to>
      <xdr:col>15</xdr:col>
      <xdr:colOff>152400</xdr:colOff>
      <xdr:row>25</xdr:row>
      <xdr:rowOff>114300</xdr:rowOff>
    </xdr:to>
    <xdr:sp macro="" textlink="">
      <xdr:nvSpPr>
        <xdr:cNvPr id="68" name="Line 1571">
          <a:extLst>
            <a:ext uri="{FF2B5EF4-FFF2-40B4-BE49-F238E27FC236}">
              <a16:creationId xmlns:a16="http://schemas.microsoft.com/office/drawing/2014/main" id="{CD42E15B-0EBE-4E8C-8EAE-20501AF5240E}"/>
            </a:ext>
          </a:extLst>
        </xdr:cNvPr>
        <xdr:cNvSpPr>
          <a:spLocks noChangeShapeType="1"/>
        </xdr:cNvSpPr>
      </xdr:nvSpPr>
      <xdr:spPr bwMode="auto">
        <a:xfrm>
          <a:off x="3009900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25</xdr:row>
      <xdr:rowOff>114300</xdr:rowOff>
    </xdr:from>
    <xdr:to>
      <xdr:col>15</xdr:col>
      <xdr:colOff>152400</xdr:colOff>
      <xdr:row>25</xdr:row>
      <xdr:rowOff>114300</xdr:rowOff>
    </xdr:to>
    <xdr:sp macro="" textlink="">
      <xdr:nvSpPr>
        <xdr:cNvPr id="69" name="直线 1607">
          <a:extLst>
            <a:ext uri="{FF2B5EF4-FFF2-40B4-BE49-F238E27FC236}">
              <a16:creationId xmlns:a16="http://schemas.microsoft.com/office/drawing/2014/main" id="{0841CB06-8CEC-488A-B40D-03D5637A6B33}"/>
            </a:ext>
          </a:extLst>
        </xdr:cNvPr>
        <xdr:cNvSpPr>
          <a:spLocks noChangeShapeType="1"/>
        </xdr:cNvSpPr>
      </xdr:nvSpPr>
      <xdr:spPr bwMode="auto">
        <a:xfrm>
          <a:off x="3009900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25</xdr:row>
      <xdr:rowOff>114300</xdr:rowOff>
    </xdr:from>
    <xdr:to>
      <xdr:col>15</xdr:col>
      <xdr:colOff>152400</xdr:colOff>
      <xdr:row>25</xdr:row>
      <xdr:rowOff>114300</xdr:rowOff>
    </xdr:to>
    <xdr:sp macro="" textlink="">
      <xdr:nvSpPr>
        <xdr:cNvPr id="70" name="Line 1551">
          <a:extLst>
            <a:ext uri="{FF2B5EF4-FFF2-40B4-BE49-F238E27FC236}">
              <a16:creationId xmlns:a16="http://schemas.microsoft.com/office/drawing/2014/main" id="{466DD056-56B9-422B-A841-55D4976CA9DF}"/>
            </a:ext>
          </a:extLst>
        </xdr:cNvPr>
        <xdr:cNvSpPr>
          <a:spLocks noChangeShapeType="1"/>
        </xdr:cNvSpPr>
      </xdr:nvSpPr>
      <xdr:spPr bwMode="auto">
        <a:xfrm>
          <a:off x="3009900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25</xdr:row>
      <xdr:rowOff>114300</xdr:rowOff>
    </xdr:from>
    <xdr:to>
      <xdr:col>15</xdr:col>
      <xdr:colOff>152400</xdr:colOff>
      <xdr:row>25</xdr:row>
      <xdr:rowOff>114300</xdr:rowOff>
    </xdr:to>
    <xdr:sp macro="" textlink="">
      <xdr:nvSpPr>
        <xdr:cNvPr id="71" name="Line 1551">
          <a:extLst>
            <a:ext uri="{FF2B5EF4-FFF2-40B4-BE49-F238E27FC236}">
              <a16:creationId xmlns:a16="http://schemas.microsoft.com/office/drawing/2014/main" id="{37890F58-12D3-44A2-83E6-B8C8D890F34B}"/>
            </a:ext>
          </a:extLst>
        </xdr:cNvPr>
        <xdr:cNvSpPr>
          <a:spLocks noChangeShapeType="1"/>
        </xdr:cNvSpPr>
      </xdr:nvSpPr>
      <xdr:spPr bwMode="auto">
        <a:xfrm>
          <a:off x="3009900" y="5991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72" name="Line 1582">
          <a:extLst>
            <a:ext uri="{FF2B5EF4-FFF2-40B4-BE49-F238E27FC236}">
              <a16:creationId xmlns:a16="http://schemas.microsoft.com/office/drawing/2014/main" id="{9E338CB2-4C00-40DA-9DD2-1BB02E47FB76}"/>
            </a:ext>
          </a:extLst>
        </xdr:cNvPr>
        <xdr:cNvSpPr>
          <a:spLocks noChangeShapeType="1"/>
        </xdr:cNvSpPr>
      </xdr:nvSpPr>
      <xdr:spPr bwMode="auto">
        <a:xfrm>
          <a:off x="3009900" y="65581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28</xdr:row>
      <xdr:rowOff>114300</xdr:rowOff>
    </xdr:from>
    <xdr:to>
      <xdr:col>22</xdr:col>
      <xdr:colOff>152400</xdr:colOff>
      <xdr:row>28</xdr:row>
      <xdr:rowOff>114300</xdr:rowOff>
    </xdr:to>
    <xdr:sp macro="" textlink="">
      <xdr:nvSpPr>
        <xdr:cNvPr id="73" name="Line 1582">
          <a:extLst>
            <a:ext uri="{FF2B5EF4-FFF2-40B4-BE49-F238E27FC236}">
              <a16:creationId xmlns:a16="http://schemas.microsoft.com/office/drawing/2014/main" id="{8B2321AF-9B70-4B65-9CAF-91E82636C37C}"/>
            </a:ext>
          </a:extLst>
        </xdr:cNvPr>
        <xdr:cNvSpPr>
          <a:spLocks noChangeShapeType="1"/>
        </xdr:cNvSpPr>
      </xdr:nvSpPr>
      <xdr:spPr bwMode="auto">
        <a:xfrm>
          <a:off x="3009900" y="6144039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22</xdr:row>
      <xdr:rowOff>114300</xdr:rowOff>
    </xdr:from>
    <xdr:to>
      <xdr:col>22</xdr:col>
      <xdr:colOff>152400</xdr:colOff>
      <xdr:row>22</xdr:row>
      <xdr:rowOff>114300</xdr:rowOff>
    </xdr:to>
    <xdr:sp macro="" textlink="">
      <xdr:nvSpPr>
        <xdr:cNvPr id="74" name="Line 1582">
          <a:extLst>
            <a:ext uri="{FF2B5EF4-FFF2-40B4-BE49-F238E27FC236}">
              <a16:creationId xmlns:a16="http://schemas.microsoft.com/office/drawing/2014/main" id="{57D4AF1E-D435-4617-AC69-AE2CDB977D6F}"/>
            </a:ext>
          </a:extLst>
        </xdr:cNvPr>
        <xdr:cNvSpPr>
          <a:spLocks noChangeShapeType="1"/>
        </xdr:cNvSpPr>
      </xdr:nvSpPr>
      <xdr:spPr bwMode="auto">
        <a:xfrm>
          <a:off x="3009900" y="490164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26</xdr:row>
      <xdr:rowOff>114300</xdr:rowOff>
    </xdr:from>
    <xdr:to>
      <xdr:col>22</xdr:col>
      <xdr:colOff>152400</xdr:colOff>
      <xdr:row>26</xdr:row>
      <xdr:rowOff>114300</xdr:rowOff>
    </xdr:to>
    <xdr:sp macro="" textlink="">
      <xdr:nvSpPr>
        <xdr:cNvPr id="75" name="Line 1582">
          <a:extLst>
            <a:ext uri="{FF2B5EF4-FFF2-40B4-BE49-F238E27FC236}">
              <a16:creationId xmlns:a16="http://schemas.microsoft.com/office/drawing/2014/main" id="{CDCD3345-65FB-4863-8E56-1709B2861FB6}"/>
            </a:ext>
          </a:extLst>
        </xdr:cNvPr>
        <xdr:cNvSpPr>
          <a:spLocks noChangeShapeType="1"/>
        </xdr:cNvSpPr>
      </xdr:nvSpPr>
      <xdr:spPr bwMode="auto">
        <a:xfrm>
          <a:off x="3009900" y="5729909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27</xdr:row>
      <xdr:rowOff>114300</xdr:rowOff>
    </xdr:from>
    <xdr:to>
      <xdr:col>22</xdr:col>
      <xdr:colOff>152400</xdr:colOff>
      <xdr:row>27</xdr:row>
      <xdr:rowOff>114300</xdr:rowOff>
    </xdr:to>
    <xdr:sp macro="" textlink="">
      <xdr:nvSpPr>
        <xdr:cNvPr id="76" name="Line 1582">
          <a:extLst>
            <a:ext uri="{FF2B5EF4-FFF2-40B4-BE49-F238E27FC236}">
              <a16:creationId xmlns:a16="http://schemas.microsoft.com/office/drawing/2014/main" id="{36F975E6-3DA4-462B-9E9E-4118FA133785}"/>
            </a:ext>
          </a:extLst>
        </xdr:cNvPr>
        <xdr:cNvSpPr>
          <a:spLocks noChangeShapeType="1"/>
        </xdr:cNvSpPr>
      </xdr:nvSpPr>
      <xdr:spPr bwMode="auto">
        <a:xfrm>
          <a:off x="3009900" y="5936974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77" name="Line 1551">
          <a:extLst>
            <a:ext uri="{FF2B5EF4-FFF2-40B4-BE49-F238E27FC236}">
              <a16:creationId xmlns:a16="http://schemas.microsoft.com/office/drawing/2014/main" id="{C0C78A01-1580-4194-A100-1AB2DBB8C87A}"/>
            </a:ext>
          </a:extLst>
        </xdr:cNvPr>
        <xdr:cNvSpPr>
          <a:spLocks noChangeShapeType="1"/>
        </xdr:cNvSpPr>
      </xdr:nvSpPr>
      <xdr:spPr bwMode="auto">
        <a:xfrm>
          <a:off x="3009900" y="65581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78" name="Line 1571">
          <a:extLst>
            <a:ext uri="{FF2B5EF4-FFF2-40B4-BE49-F238E27FC236}">
              <a16:creationId xmlns:a16="http://schemas.microsoft.com/office/drawing/2014/main" id="{5C699B98-1231-463A-AA9D-E283198B8648}"/>
            </a:ext>
          </a:extLst>
        </xdr:cNvPr>
        <xdr:cNvSpPr>
          <a:spLocks noChangeShapeType="1"/>
        </xdr:cNvSpPr>
      </xdr:nvSpPr>
      <xdr:spPr bwMode="auto">
        <a:xfrm>
          <a:off x="3009900" y="65581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79" name="直线 1607">
          <a:extLst>
            <a:ext uri="{FF2B5EF4-FFF2-40B4-BE49-F238E27FC236}">
              <a16:creationId xmlns:a16="http://schemas.microsoft.com/office/drawing/2014/main" id="{2E07F2F6-6A96-4342-B186-FACB855785CF}"/>
            </a:ext>
          </a:extLst>
        </xdr:cNvPr>
        <xdr:cNvSpPr>
          <a:spLocks noChangeShapeType="1"/>
        </xdr:cNvSpPr>
      </xdr:nvSpPr>
      <xdr:spPr bwMode="auto">
        <a:xfrm>
          <a:off x="3009900" y="65581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80" name="Line 1551">
          <a:extLst>
            <a:ext uri="{FF2B5EF4-FFF2-40B4-BE49-F238E27FC236}">
              <a16:creationId xmlns:a16="http://schemas.microsoft.com/office/drawing/2014/main" id="{50E9B9DD-4E52-4772-9E06-3EA3BC772CC4}"/>
            </a:ext>
          </a:extLst>
        </xdr:cNvPr>
        <xdr:cNvSpPr>
          <a:spLocks noChangeShapeType="1"/>
        </xdr:cNvSpPr>
      </xdr:nvSpPr>
      <xdr:spPr bwMode="auto">
        <a:xfrm>
          <a:off x="3009900" y="65581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30</xdr:row>
      <xdr:rowOff>114300</xdr:rowOff>
    </xdr:from>
    <xdr:to>
      <xdr:col>22</xdr:col>
      <xdr:colOff>152400</xdr:colOff>
      <xdr:row>30</xdr:row>
      <xdr:rowOff>114300</xdr:rowOff>
    </xdr:to>
    <xdr:sp macro="" textlink="">
      <xdr:nvSpPr>
        <xdr:cNvPr id="81" name="Line 1551">
          <a:extLst>
            <a:ext uri="{FF2B5EF4-FFF2-40B4-BE49-F238E27FC236}">
              <a16:creationId xmlns:a16="http://schemas.microsoft.com/office/drawing/2014/main" id="{48BC4A10-B5D7-480C-ACD2-5A61D8855577}"/>
            </a:ext>
          </a:extLst>
        </xdr:cNvPr>
        <xdr:cNvSpPr>
          <a:spLocks noChangeShapeType="1"/>
        </xdr:cNvSpPr>
      </xdr:nvSpPr>
      <xdr:spPr bwMode="auto">
        <a:xfrm>
          <a:off x="3009900" y="65581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29</xdr:row>
      <xdr:rowOff>114300</xdr:rowOff>
    </xdr:from>
    <xdr:to>
      <xdr:col>22</xdr:col>
      <xdr:colOff>152400</xdr:colOff>
      <xdr:row>29</xdr:row>
      <xdr:rowOff>114300</xdr:rowOff>
    </xdr:to>
    <xdr:sp macro="" textlink="">
      <xdr:nvSpPr>
        <xdr:cNvPr id="82" name="Line 1582">
          <a:extLst>
            <a:ext uri="{FF2B5EF4-FFF2-40B4-BE49-F238E27FC236}">
              <a16:creationId xmlns:a16="http://schemas.microsoft.com/office/drawing/2014/main" id="{8C36AEAB-3DA2-4766-A228-F209331A134A}"/>
            </a:ext>
          </a:extLst>
        </xdr:cNvPr>
        <xdr:cNvSpPr>
          <a:spLocks noChangeShapeType="1"/>
        </xdr:cNvSpPr>
      </xdr:nvSpPr>
      <xdr:spPr bwMode="auto">
        <a:xfrm>
          <a:off x="3009900" y="6351104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29</xdr:row>
      <xdr:rowOff>114300</xdr:rowOff>
    </xdr:from>
    <xdr:to>
      <xdr:col>22</xdr:col>
      <xdr:colOff>152400</xdr:colOff>
      <xdr:row>29</xdr:row>
      <xdr:rowOff>114300</xdr:rowOff>
    </xdr:to>
    <xdr:sp macro="" textlink="">
      <xdr:nvSpPr>
        <xdr:cNvPr id="83" name="Line 1582">
          <a:extLst>
            <a:ext uri="{FF2B5EF4-FFF2-40B4-BE49-F238E27FC236}">
              <a16:creationId xmlns:a16="http://schemas.microsoft.com/office/drawing/2014/main" id="{92AA0C0F-DAFA-446D-9A46-96E8DC3406DF}"/>
            </a:ext>
          </a:extLst>
        </xdr:cNvPr>
        <xdr:cNvSpPr>
          <a:spLocks noChangeShapeType="1"/>
        </xdr:cNvSpPr>
      </xdr:nvSpPr>
      <xdr:spPr bwMode="auto">
        <a:xfrm>
          <a:off x="3009900" y="6351104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29</xdr:row>
      <xdr:rowOff>114300</xdr:rowOff>
    </xdr:from>
    <xdr:to>
      <xdr:col>22</xdr:col>
      <xdr:colOff>152400</xdr:colOff>
      <xdr:row>29</xdr:row>
      <xdr:rowOff>114300</xdr:rowOff>
    </xdr:to>
    <xdr:sp macro="" textlink="">
      <xdr:nvSpPr>
        <xdr:cNvPr id="84" name="Line 1582">
          <a:extLst>
            <a:ext uri="{FF2B5EF4-FFF2-40B4-BE49-F238E27FC236}">
              <a16:creationId xmlns:a16="http://schemas.microsoft.com/office/drawing/2014/main" id="{521D4C9C-589C-42B5-AEE1-10BC6AEFB591}"/>
            </a:ext>
          </a:extLst>
        </xdr:cNvPr>
        <xdr:cNvSpPr>
          <a:spLocks noChangeShapeType="1"/>
        </xdr:cNvSpPr>
      </xdr:nvSpPr>
      <xdr:spPr bwMode="auto">
        <a:xfrm>
          <a:off x="3009900" y="6351104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25</xdr:row>
      <xdr:rowOff>114300</xdr:rowOff>
    </xdr:from>
    <xdr:to>
      <xdr:col>22</xdr:col>
      <xdr:colOff>152400</xdr:colOff>
      <xdr:row>25</xdr:row>
      <xdr:rowOff>114300</xdr:rowOff>
    </xdr:to>
    <xdr:sp macro="" textlink="">
      <xdr:nvSpPr>
        <xdr:cNvPr id="85" name="Line 1582">
          <a:extLst>
            <a:ext uri="{FF2B5EF4-FFF2-40B4-BE49-F238E27FC236}">
              <a16:creationId xmlns:a16="http://schemas.microsoft.com/office/drawing/2014/main" id="{8CD73A78-5361-4E24-B755-779F692B9F2A}"/>
            </a:ext>
          </a:extLst>
        </xdr:cNvPr>
        <xdr:cNvSpPr>
          <a:spLocks noChangeShapeType="1"/>
        </xdr:cNvSpPr>
      </xdr:nvSpPr>
      <xdr:spPr bwMode="auto">
        <a:xfrm>
          <a:off x="3009900" y="552284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25</xdr:row>
      <xdr:rowOff>114300</xdr:rowOff>
    </xdr:from>
    <xdr:to>
      <xdr:col>22</xdr:col>
      <xdr:colOff>152400</xdr:colOff>
      <xdr:row>25</xdr:row>
      <xdr:rowOff>114300</xdr:rowOff>
    </xdr:to>
    <xdr:sp macro="" textlink="">
      <xdr:nvSpPr>
        <xdr:cNvPr id="86" name="Line 1551">
          <a:extLst>
            <a:ext uri="{FF2B5EF4-FFF2-40B4-BE49-F238E27FC236}">
              <a16:creationId xmlns:a16="http://schemas.microsoft.com/office/drawing/2014/main" id="{F4B33DB4-BF65-489A-9D18-9413BE716CF9}"/>
            </a:ext>
          </a:extLst>
        </xdr:cNvPr>
        <xdr:cNvSpPr>
          <a:spLocks noChangeShapeType="1"/>
        </xdr:cNvSpPr>
      </xdr:nvSpPr>
      <xdr:spPr bwMode="auto">
        <a:xfrm>
          <a:off x="3009900" y="552284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25</xdr:row>
      <xdr:rowOff>114300</xdr:rowOff>
    </xdr:from>
    <xdr:to>
      <xdr:col>22</xdr:col>
      <xdr:colOff>152400</xdr:colOff>
      <xdr:row>25</xdr:row>
      <xdr:rowOff>114300</xdr:rowOff>
    </xdr:to>
    <xdr:sp macro="" textlink="">
      <xdr:nvSpPr>
        <xdr:cNvPr id="87" name="Line 1571">
          <a:extLst>
            <a:ext uri="{FF2B5EF4-FFF2-40B4-BE49-F238E27FC236}">
              <a16:creationId xmlns:a16="http://schemas.microsoft.com/office/drawing/2014/main" id="{E5E9A234-588B-49B4-B532-36C58DDE9BD9}"/>
            </a:ext>
          </a:extLst>
        </xdr:cNvPr>
        <xdr:cNvSpPr>
          <a:spLocks noChangeShapeType="1"/>
        </xdr:cNvSpPr>
      </xdr:nvSpPr>
      <xdr:spPr bwMode="auto">
        <a:xfrm>
          <a:off x="3009900" y="552284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25</xdr:row>
      <xdr:rowOff>114300</xdr:rowOff>
    </xdr:from>
    <xdr:to>
      <xdr:col>22</xdr:col>
      <xdr:colOff>152400</xdr:colOff>
      <xdr:row>25</xdr:row>
      <xdr:rowOff>114300</xdr:rowOff>
    </xdr:to>
    <xdr:sp macro="" textlink="">
      <xdr:nvSpPr>
        <xdr:cNvPr id="88" name="直线 1607">
          <a:extLst>
            <a:ext uri="{FF2B5EF4-FFF2-40B4-BE49-F238E27FC236}">
              <a16:creationId xmlns:a16="http://schemas.microsoft.com/office/drawing/2014/main" id="{FE483976-91F6-435E-936B-59DD54B3405E}"/>
            </a:ext>
          </a:extLst>
        </xdr:cNvPr>
        <xdr:cNvSpPr>
          <a:spLocks noChangeShapeType="1"/>
        </xdr:cNvSpPr>
      </xdr:nvSpPr>
      <xdr:spPr bwMode="auto">
        <a:xfrm>
          <a:off x="3009900" y="552284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25</xdr:row>
      <xdr:rowOff>114300</xdr:rowOff>
    </xdr:from>
    <xdr:to>
      <xdr:col>22</xdr:col>
      <xdr:colOff>152400</xdr:colOff>
      <xdr:row>25</xdr:row>
      <xdr:rowOff>114300</xdr:rowOff>
    </xdr:to>
    <xdr:sp macro="" textlink="">
      <xdr:nvSpPr>
        <xdr:cNvPr id="89" name="Line 1551">
          <a:extLst>
            <a:ext uri="{FF2B5EF4-FFF2-40B4-BE49-F238E27FC236}">
              <a16:creationId xmlns:a16="http://schemas.microsoft.com/office/drawing/2014/main" id="{62313341-3527-4E40-A886-081872D19A6B}"/>
            </a:ext>
          </a:extLst>
        </xdr:cNvPr>
        <xdr:cNvSpPr>
          <a:spLocks noChangeShapeType="1"/>
        </xdr:cNvSpPr>
      </xdr:nvSpPr>
      <xdr:spPr bwMode="auto">
        <a:xfrm>
          <a:off x="3009900" y="552284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152400</xdr:colOff>
      <xdr:row>25</xdr:row>
      <xdr:rowOff>114300</xdr:rowOff>
    </xdr:from>
    <xdr:to>
      <xdr:col>22</xdr:col>
      <xdr:colOff>152400</xdr:colOff>
      <xdr:row>25</xdr:row>
      <xdr:rowOff>114300</xdr:rowOff>
    </xdr:to>
    <xdr:sp macro="" textlink="">
      <xdr:nvSpPr>
        <xdr:cNvPr id="90" name="Line 1551">
          <a:extLst>
            <a:ext uri="{FF2B5EF4-FFF2-40B4-BE49-F238E27FC236}">
              <a16:creationId xmlns:a16="http://schemas.microsoft.com/office/drawing/2014/main" id="{85C96AD6-4CC6-4863-AD10-97885EA4F496}"/>
            </a:ext>
          </a:extLst>
        </xdr:cNvPr>
        <xdr:cNvSpPr>
          <a:spLocks noChangeShapeType="1"/>
        </xdr:cNvSpPr>
      </xdr:nvSpPr>
      <xdr:spPr bwMode="auto">
        <a:xfrm>
          <a:off x="3009900" y="552284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龚蓝天" id="{0EACD23B-F8E4-4D8A-B8D8-2E4C662F9761}" userId="龚蓝天" providerId="None"/>
  <person displayName="龚 骏巍" id="{10CA9AB9-8287-4629-91EC-890C7C5AA582}" userId="S::gjw@5p1yxn.onmicrosoft.com::8ce36c0f-a322-4990-98a3-52860ed28f6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81482C-DA51-4047-8EB9-EE6415BE5965}" name="表1" displayName="表1" ref="V1:AO38" totalsRowShown="0" headerRowDxfId="27" dataDxfId="25" headerRowBorderDxfId="26" tableBorderDxfId="24" totalsRowBorderDxfId="23">
  <autoFilter ref="V1:AO38" xr:uid="{C481482C-DA51-4047-8EB9-EE6415BE5965}"/>
  <tableColumns count="20">
    <tableColumn id="1" xr3:uid="{810B7DFD-D6DE-48B3-9E18-FB3E7253791A}" name="信号类型" dataDxfId="22"/>
    <tableColumn id="2" xr3:uid="{969006C8-7FF3-4B2E-BF02-EF74D2A6BC6B}" name="电气接口尺寸" dataDxfId="21"/>
    <tableColumn id="3" xr3:uid="{5402EE84-4EC1-448D-9529-9C270DBBB4BE}" name="防爆等级" dataDxfId="20"/>
    <tableColumn id="4" xr3:uid="{B4BEBA2A-4131-4970-9F55-8D95CBAE095E}" name="工艺连接尺寸" dataDxfId="19"/>
    <tableColumn id="5" xr3:uid="{9F008814-B1AA-487C-B436-4A789490433A}" name="法兰标准" dataDxfId="18"/>
    <tableColumn id="6" xr3:uid="{1F7FB76D-D23D-461F-887B-999C86D41890}" name="法兰尺寸" dataDxfId="17"/>
    <tableColumn id="7" xr3:uid="{4F06F09F-0FA5-4966-BA34-F30E122DB733}" name="材料" dataDxfId="16"/>
    <tableColumn id="8" xr3:uid="{E6ACD168-5ECA-40D6-AA37-DD55654A992B}" name="防护等级" dataDxfId="15"/>
    <tableColumn id="9" xr3:uid="{0CF71D8A-84D8-46AA-9F01-36955F39B8A5}" name="外径" dataDxfId="14"/>
    <tableColumn id="10" xr3:uid="{D1728416-7177-4D58-811C-D6E38F3322F7}" name="压力元件形式" dataDxfId="13"/>
    <tableColumn id="11" xr3:uid="{4DC2353B-52DD-4438-BE6B-760A8BEAF310}" name="精度等级" dataDxfId="12"/>
    <tableColumn id="13" xr3:uid="{CB35807C-165A-4A76-8098-21AA8D5643A3}" name="填充液" dataDxfId="11"/>
    <tableColumn id="14" xr3:uid="{672FF34A-6E43-45DB-8349-0CEC895ADE8F}" name="衬里" dataDxfId="10"/>
    <tableColumn id="15" xr3:uid="{E03BFA15-9E00-464C-8776-47B8BFC254CD}" name="电极材料" dataDxfId="9"/>
    <tableColumn id="16" xr3:uid="{6ACF17FC-2903-44E5-A91A-919482558ECB}" name="阀体" dataDxfId="8"/>
    <tableColumn id="17" xr3:uid="{B4B16293-300F-47D4-93BC-BC344CB39E4F}" name="阀芯" dataDxfId="7"/>
    <tableColumn id="18" xr3:uid="{C08D614E-1BC5-4722-B026-C9115A53DC0F}" name="节流元件形式" dataDxfId="6"/>
    <tableColumn id="19" xr3:uid="{DD629E61-B7DA-4520-A238-8AA45D58944A}" name="气体测量原理" dataDxfId="5"/>
    <tableColumn id="12" xr3:uid="{D37D07EF-1996-49B2-8F9F-CF2C81454530}" name="天线型式" dataDxfId="4"/>
    <tableColumn id="20" xr3:uid="{7A121951-F566-44E2-A781-777352CBCF59}" name="管道连接型式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3" dT="2022-01-04T03:17:32.70" personId="{0EACD23B-F8E4-4D8A-B8D8-2E4C662F9761}" id="{A6A32FA5-F0A8-4528-BC45-ADCE21F5FB68}">
    <text>常用</text>
  </threadedComment>
  <threadedComment ref="AD5" dT="2022-01-04T03:17:19.41" personId="{0EACD23B-F8E4-4D8A-B8D8-2E4C662F9761}" id="{7580D5F3-34E6-4913-8CA6-609ECE1BAABD}">
    <text>当保护管长度超过1250mm时，可选用</text>
  </threadedComment>
  <threadedComment ref="AD6" dT="2022-01-04T03:17:19.41" personId="{0EACD23B-F8E4-4D8A-B8D8-2E4C662F9761}" id="{875A082B-47D2-48B1-9045-3C03C57A9870}">
    <text>对应Φ6保护管（直行管）</text>
  </threadedComment>
  <threadedComment ref="AD7" dT="2024-09-11T06:32:54.55" personId="{10CA9AB9-8287-4629-91EC-890C7C5AA582}" id="{2CBB3629-5593-4AA8-8C23-4FDAB759EFCA}">
    <text>DN40/DN50的法兰</text>
  </threadedComment>
  <threadedComment ref="AD8" dT="2024-09-11T06:32:39.30" personId="{10CA9AB9-8287-4629-91EC-890C7C5AA582}" id="{26CFB6CC-C16C-4CA9-BD74-FB0B82CEF1E8}">
    <text>DN25的法兰</text>
  </threadedComment>
  <threadedComment ref="AD9" dT="2024-09-11T07:50:16.88" personId="{10CA9AB9-8287-4629-91EC-890C7C5AA582}" id="{4219231E-F06D-4964-9ACB-B117F8DD0D8A}">
    <text>高压场所</text>
  </threadedComment>
  <threadedComment ref="AB35" dT="2024-09-11T06:38:24.30" personId="{10CA9AB9-8287-4629-91EC-890C7C5AA582}" id="{F5384B75-80A2-4815-ABFA-12B8885E3BD0}">
    <text>温度计套管，低温性能好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38"/>
  <sheetViews>
    <sheetView showGridLines="0" view="pageBreakPreview" zoomScale="115" zoomScaleNormal="160" zoomScaleSheetLayoutView="115" workbookViewId="0">
      <selection activeCell="AD10" sqref="AD10"/>
    </sheetView>
  </sheetViews>
  <sheetFormatPr defaultColWidth="3.33203125" defaultRowHeight="14.1" customHeight="1" x14ac:dyDescent="0.15"/>
  <cols>
    <col min="1" max="34" width="3.33203125" customWidth="1"/>
  </cols>
  <sheetData>
    <row r="1" spans="2:34" ht="24.95" customHeight="1" x14ac:dyDescent="0.15">
      <c r="B1" s="102" t="s">
        <v>49</v>
      </c>
      <c r="C1" s="103"/>
      <c r="D1" s="103"/>
      <c r="E1" s="103"/>
      <c r="F1" s="103"/>
      <c r="G1" s="103"/>
      <c r="H1" s="103"/>
      <c r="I1" s="103"/>
      <c r="J1" s="10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111" t="s">
        <v>561</v>
      </c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</row>
    <row r="2" spans="2:34" ht="20.100000000000001" customHeight="1" x14ac:dyDescent="0.15">
      <c r="B2" s="105"/>
      <c r="C2" s="106"/>
      <c r="D2" s="106"/>
      <c r="E2" s="106"/>
      <c r="F2" s="106"/>
      <c r="G2" s="106"/>
      <c r="H2" s="106"/>
      <c r="I2" s="106"/>
      <c r="J2" s="107"/>
      <c r="K2" s="3" t="s">
        <v>8</v>
      </c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114" t="s">
        <v>2</v>
      </c>
      <c r="X2" s="115"/>
      <c r="Y2" s="115"/>
      <c r="Z2" s="116" t="s">
        <v>562</v>
      </c>
      <c r="AA2" s="117"/>
      <c r="AB2" s="118"/>
      <c r="AC2" s="119" t="s">
        <v>3</v>
      </c>
      <c r="AD2" s="120"/>
      <c r="AE2" s="121"/>
      <c r="AF2" s="116"/>
      <c r="AG2" s="117"/>
      <c r="AH2" s="122"/>
    </row>
    <row r="3" spans="2:34" ht="20.100000000000001" customHeight="1" x14ac:dyDescent="0.15">
      <c r="B3" s="105"/>
      <c r="C3" s="106"/>
      <c r="D3" s="106"/>
      <c r="E3" s="106"/>
      <c r="F3" s="106"/>
      <c r="G3" s="106"/>
      <c r="H3" s="106"/>
      <c r="I3" s="106"/>
      <c r="J3" s="107"/>
      <c r="K3" s="7" t="s">
        <v>6</v>
      </c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123" t="s">
        <v>87</v>
      </c>
      <c r="X3" s="120"/>
      <c r="Y3" s="120"/>
      <c r="Z3" s="124" t="str">
        <f>IF(工程号&lt;&gt;0,工程号&amp;"-"&amp;主项号&amp;"K03/0","")</f>
        <v>202501-88-K03/0</v>
      </c>
      <c r="AA3" s="124"/>
      <c r="AB3" s="124"/>
      <c r="AC3" s="124"/>
      <c r="AD3" s="124"/>
      <c r="AE3" s="124"/>
      <c r="AF3" s="124"/>
      <c r="AG3" s="124"/>
      <c r="AH3" s="125"/>
    </row>
    <row r="4" spans="2:34" ht="20.100000000000001" customHeight="1" thickBot="1" x14ac:dyDescent="0.2">
      <c r="B4" s="108"/>
      <c r="C4" s="109"/>
      <c r="D4" s="109"/>
      <c r="E4" s="109"/>
      <c r="F4" s="109"/>
      <c r="G4" s="109"/>
      <c r="H4" s="109"/>
      <c r="I4" s="109"/>
      <c r="J4" s="110"/>
      <c r="K4" s="126" t="s">
        <v>4</v>
      </c>
      <c r="L4" s="127"/>
      <c r="M4" s="128"/>
      <c r="N4" s="129"/>
      <c r="O4" s="130"/>
      <c r="P4" s="130"/>
      <c r="Q4" s="130"/>
      <c r="R4" s="130"/>
      <c r="S4" s="130"/>
      <c r="T4" s="130"/>
      <c r="U4" s="130"/>
      <c r="V4" s="131"/>
      <c r="W4" s="97" t="s">
        <v>94</v>
      </c>
      <c r="X4" s="84"/>
      <c r="Y4" s="85"/>
      <c r="Z4" s="132" t="s">
        <v>1</v>
      </c>
      <c r="AA4" s="133"/>
      <c r="AB4" s="134"/>
      <c r="AC4" s="135" t="s">
        <v>5</v>
      </c>
      <c r="AD4" s="135"/>
      <c r="AE4" s="135"/>
      <c r="AF4" s="136"/>
      <c r="AG4" s="136"/>
      <c r="AH4" s="137"/>
    </row>
    <row r="5" spans="2:34" s="9" customFormat="1" ht="20.100000000000001" customHeight="1" x14ac:dyDescent="0.15">
      <c r="B5" s="22"/>
      <c r="C5" s="23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</row>
    <row r="6" spans="2:34" s="9" customFormat="1" ht="20.100000000000001" customHeight="1" x14ac:dyDescent="0.15"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27"/>
      <c r="Q6" s="27"/>
      <c r="R6" s="27"/>
      <c r="S6" s="29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30"/>
    </row>
    <row r="7" spans="2:34" s="9" customFormat="1" ht="20.100000000000001" customHeight="1" x14ac:dyDescent="0.15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30"/>
    </row>
    <row r="8" spans="2:34" s="9" customFormat="1" ht="20.100000000000001" customHeight="1" x14ac:dyDescent="0.15"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30"/>
    </row>
    <row r="9" spans="2:34" s="9" customFormat="1" ht="20.100000000000001" customHeight="1" x14ac:dyDescent="0.15">
      <c r="B9" s="31"/>
      <c r="AH9" s="21"/>
    </row>
    <row r="10" spans="2:34" s="9" customFormat="1" ht="20.100000000000001" customHeight="1" x14ac:dyDescent="0.15">
      <c r="B10" s="31"/>
      <c r="K10" s="32"/>
      <c r="AH10" s="21"/>
    </row>
    <row r="11" spans="2:34" s="9" customFormat="1" ht="20.100000000000001" customHeight="1" x14ac:dyDescent="0.15">
      <c r="B11" s="31"/>
      <c r="K11" s="32"/>
      <c r="AH11" s="21"/>
    </row>
    <row r="12" spans="2:34" s="9" customFormat="1" ht="20.100000000000001" customHeight="1" x14ac:dyDescent="0.15">
      <c r="B12" s="31"/>
      <c r="AH12" s="21"/>
    </row>
    <row r="13" spans="2:34" s="9" customFormat="1" ht="20.100000000000001" customHeight="1" x14ac:dyDescent="0.15">
      <c r="B13" s="31"/>
      <c r="K13" s="32"/>
      <c r="AH13" s="21"/>
    </row>
    <row r="14" spans="2:34" s="9" customFormat="1" ht="20.100000000000001" customHeight="1" x14ac:dyDescent="0.15">
      <c r="B14" s="31"/>
      <c r="K14" s="32"/>
      <c r="AH14" s="21"/>
    </row>
    <row r="15" spans="2:34" s="9" customFormat="1" ht="20.100000000000001" customHeight="1" x14ac:dyDescent="0.15">
      <c r="B15" s="31"/>
      <c r="K15" s="32"/>
      <c r="AH15" s="21"/>
    </row>
    <row r="16" spans="2:34" s="9" customFormat="1" ht="20.100000000000001" customHeight="1" x14ac:dyDescent="0.15">
      <c r="B16" s="87" t="s">
        <v>9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9"/>
    </row>
    <row r="17" spans="2:34" s="9" customFormat="1" ht="20.100000000000001" customHeight="1" x14ac:dyDescent="0.15">
      <c r="B17" s="90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9"/>
    </row>
    <row r="18" spans="2:34" s="9" customFormat="1" ht="20.100000000000001" customHeight="1" x14ac:dyDescent="0.15">
      <c r="B18" s="90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9"/>
    </row>
    <row r="19" spans="2:34" s="9" customFormat="1" ht="20.100000000000001" customHeight="1" x14ac:dyDescent="0.15">
      <c r="B19" s="91" t="s">
        <v>7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3"/>
    </row>
    <row r="20" spans="2:34" s="9" customFormat="1" ht="20.100000000000001" customHeight="1" x14ac:dyDescent="0.15">
      <c r="B20" s="94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3"/>
    </row>
    <row r="21" spans="2:34" s="9" customFormat="1" ht="20.100000000000001" customHeight="1" x14ac:dyDescent="0.15">
      <c r="B21" s="31"/>
      <c r="K21" s="32"/>
      <c r="N21" s="32"/>
      <c r="AH21" s="21"/>
    </row>
    <row r="22" spans="2:34" s="9" customFormat="1" ht="20.100000000000001" customHeight="1" x14ac:dyDescent="0.15">
      <c r="B22" s="31"/>
      <c r="AH22" s="21"/>
    </row>
    <row r="23" spans="2:34" s="9" customFormat="1" ht="20.100000000000001" customHeight="1" x14ac:dyDescent="0.15">
      <c r="B23" s="31"/>
      <c r="AH23" s="21"/>
    </row>
    <row r="24" spans="2:34" s="9" customFormat="1" ht="20.100000000000001" customHeight="1" x14ac:dyDescent="0.15">
      <c r="B24" s="31"/>
      <c r="AH24" s="21"/>
    </row>
    <row r="25" spans="2:34" s="9" customFormat="1" ht="20.100000000000001" customHeight="1" x14ac:dyDescent="0.15">
      <c r="B25" s="31"/>
      <c r="AH25" s="21"/>
    </row>
    <row r="26" spans="2:34" s="9" customFormat="1" ht="20.100000000000001" customHeight="1" x14ac:dyDescent="0.15">
      <c r="B26" s="31"/>
      <c r="AH26" s="21"/>
    </row>
    <row r="27" spans="2:34" s="9" customFormat="1" ht="20.100000000000001" customHeight="1" x14ac:dyDescent="0.15">
      <c r="B27" s="31"/>
      <c r="AH27" s="21"/>
    </row>
    <row r="28" spans="2:34" s="9" customFormat="1" ht="20.100000000000001" customHeight="1" x14ac:dyDescent="0.15">
      <c r="B28" s="31"/>
      <c r="AH28" s="21"/>
    </row>
    <row r="29" spans="2:34" s="9" customFormat="1" ht="20.100000000000001" customHeight="1" x14ac:dyDescent="0.15">
      <c r="B29" s="31"/>
      <c r="AH29" s="21"/>
    </row>
    <row r="30" spans="2:34" s="9" customFormat="1" ht="20.100000000000001" customHeight="1" x14ac:dyDescent="0.15">
      <c r="B30" s="31"/>
      <c r="AH30" s="21"/>
    </row>
    <row r="31" spans="2:34" s="9" customFormat="1" ht="20.100000000000001" customHeight="1" x14ac:dyDescent="0.15">
      <c r="B31" s="31"/>
      <c r="AH31" s="21"/>
    </row>
    <row r="32" spans="2:34" s="9" customFormat="1" ht="20.100000000000001" customHeight="1" x14ac:dyDescent="0.15">
      <c r="B32" s="31"/>
      <c r="AH32" s="21"/>
    </row>
    <row r="33" spans="2:34" s="9" customFormat="1" ht="20.100000000000001" customHeight="1" x14ac:dyDescent="0.15">
      <c r="B33" s="31"/>
      <c r="AH33" s="21"/>
    </row>
    <row r="34" spans="2:34" s="9" customFormat="1" ht="20.100000000000001" customHeight="1" x14ac:dyDescent="0.15">
      <c r="B34" s="14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8"/>
    </row>
    <row r="35" spans="2:34" s="9" customFormat="1" ht="20.100000000000001" customHeight="1" x14ac:dyDescent="0.15">
      <c r="B35" s="14"/>
      <c r="C35" s="15"/>
      <c r="D35" s="16"/>
      <c r="E35" s="16"/>
      <c r="F35" s="16"/>
      <c r="G35" s="16"/>
      <c r="H35" s="16"/>
      <c r="I35" s="16"/>
      <c r="J35" s="16"/>
      <c r="K35" s="17"/>
      <c r="L35" s="16"/>
      <c r="M35" s="16"/>
      <c r="N35" s="16"/>
      <c r="O35" s="16"/>
      <c r="P35" s="17"/>
      <c r="Q35" s="16"/>
      <c r="R35" s="15"/>
      <c r="S35" s="16"/>
      <c r="T35" s="16"/>
      <c r="U35" s="16"/>
      <c r="V35" s="16"/>
      <c r="W35" s="16"/>
      <c r="X35" s="17"/>
      <c r="Y35" s="16"/>
      <c r="Z35" s="16"/>
      <c r="AA35" s="17"/>
      <c r="AB35" s="16"/>
      <c r="AC35" s="16"/>
      <c r="AD35" s="16"/>
      <c r="AE35" s="16"/>
      <c r="AF35" s="17"/>
      <c r="AG35" s="16"/>
      <c r="AH35" s="18"/>
    </row>
    <row r="36" spans="2:34" s="9" customFormat="1" ht="20.100000000000001" customHeight="1" x14ac:dyDescent="0.15">
      <c r="B36" s="14"/>
      <c r="C36" s="15"/>
      <c r="D36" s="16"/>
      <c r="E36" s="16"/>
      <c r="F36" s="16"/>
      <c r="G36" s="16"/>
      <c r="H36" s="16"/>
      <c r="I36" s="16"/>
      <c r="J36" s="16"/>
      <c r="K36" s="17"/>
      <c r="L36" s="16"/>
      <c r="M36" s="16"/>
      <c r="N36" s="16"/>
      <c r="O36" s="16"/>
      <c r="P36" s="17"/>
      <c r="Q36" s="16"/>
      <c r="R36" s="15"/>
      <c r="S36" s="16"/>
      <c r="T36" s="16"/>
      <c r="U36" s="16"/>
      <c r="V36" s="16"/>
      <c r="W36" s="16"/>
      <c r="X36" s="17"/>
      <c r="Y36" s="16"/>
      <c r="Z36" s="16"/>
      <c r="AA36" s="17"/>
      <c r="AB36" s="16"/>
      <c r="AC36" s="16"/>
      <c r="AD36" s="16"/>
      <c r="AE36" s="16"/>
      <c r="AF36" s="17"/>
      <c r="AG36" s="16"/>
      <c r="AH36" s="18"/>
    </row>
    <row r="37" spans="2:34" s="9" customFormat="1" ht="20.100000000000001" customHeight="1" x14ac:dyDescent="0.15">
      <c r="B37" s="95">
        <v>0</v>
      </c>
      <c r="C37" s="96"/>
      <c r="D37" s="16"/>
      <c r="E37" s="16"/>
      <c r="F37" s="16"/>
      <c r="G37" s="16"/>
      <c r="H37" s="16"/>
      <c r="I37" s="16"/>
      <c r="J37" s="16"/>
      <c r="K37" s="17"/>
      <c r="L37" s="16"/>
      <c r="M37" s="16"/>
      <c r="N37" s="16"/>
      <c r="O37" s="16" t="s">
        <v>0</v>
      </c>
      <c r="P37" s="98"/>
      <c r="Q37" s="99"/>
      <c r="R37" s="100"/>
      <c r="S37" s="33"/>
      <c r="T37" s="33"/>
      <c r="U37" s="33"/>
      <c r="V37" s="33"/>
      <c r="W37" s="33"/>
      <c r="X37" s="98"/>
      <c r="Y37" s="99"/>
      <c r="Z37" s="100"/>
      <c r="AA37" s="34"/>
      <c r="AB37" s="33"/>
      <c r="AC37" s="33"/>
      <c r="AD37" s="33"/>
      <c r="AE37" s="33"/>
      <c r="AF37" s="98"/>
      <c r="AG37" s="99"/>
      <c r="AH37" s="101"/>
    </row>
    <row r="38" spans="2:34" s="9" customFormat="1" ht="22.5" customHeight="1" thickBot="1" x14ac:dyDescent="0.2">
      <c r="B38" s="97" t="s">
        <v>78</v>
      </c>
      <c r="C38" s="83"/>
      <c r="D38" s="80" t="s">
        <v>79</v>
      </c>
      <c r="E38" s="81"/>
      <c r="F38" s="81"/>
      <c r="G38" s="82"/>
      <c r="H38" s="82"/>
      <c r="I38" s="82"/>
      <c r="J38" s="83"/>
      <c r="K38" s="80" t="s">
        <v>80</v>
      </c>
      <c r="L38" s="81"/>
      <c r="M38" s="81"/>
      <c r="N38" s="82"/>
      <c r="O38" s="83"/>
      <c r="P38" s="80" t="s">
        <v>81</v>
      </c>
      <c r="Q38" s="84"/>
      <c r="R38" s="85"/>
      <c r="S38" s="80" t="s">
        <v>82</v>
      </c>
      <c r="T38" s="81"/>
      <c r="U38" s="81"/>
      <c r="V38" s="82"/>
      <c r="W38" s="83"/>
      <c r="X38" s="80" t="s">
        <v>81</v>
      </c>
      <c r="Y38" s="84"/>
      <c r="Z38" s="85"/>
      <c r="AA38" s="81" t="s">
        <v>83</v>
      </c>
      <c r="AB38" s="81"/>
      <c r="AC38" s="81"/>
      <c r="AD38" s="82"/>
      <c r="AE38" s="83"/>
      <c r="AF38" s="80" t="s">
        <v>81</v>
      </c>
      <c r="AG38" s="84"/>
      <c r="AH38" s="86"/>
    </row>
  </sheetData>
  <mergeCells count="27">
    <mergeCell ref="B1:J4"/>
    <mergeCell ref="W1:AH1"/>
    <mergeCell ref="W2:Y2"/>
    <mergeCell ref="Z2:AB2"/>
    <mergeCell ref="AC2:AE2"/>
    <mergeCell ref="AF2:AH2"/>
    <mergeCell ref="W3:Y3"/>
    <mergeCell ref="Z3:AH3"/>
    <mergeCell ref="K4:M4"/>
    <mergeCell ref="N4:V4"/>
    <mergeCell ref="W4:Y4"/>
    <mergeCell ref="Z4:AB4"/>
    <mergeCell ref="AC4:AH4"/>
    <mergeCell ref="S38:W38"/>
    <mergeCell ref="X38:Z38"/>
    <mergeCell ref="AA38:AE38"/>
    <mergeCell ref="AF38:AH38"/>
    <mergeCell ref="B16:AH18"/>
    <mergeCell ref="B19:AH20"/>
    <mergeCell ref="B37:C37"/>
    <mergeCell ref="B38:C38"/>
    <mergeCell ref="D38:J38"/>
    <mergeCell ref="K38:O38"/>
    <mergeCell ref="P38:R38"/>
    <mergeCell ref="P37:R37"/>
    <mergeCell ref="X37:Z37"/>
    <mergeCell ref="AF37:AH37"/>
  </mergeCells>
  <phoneticPr fontId="2" type="noConversion"/>
  <printOptions horizontalCentered="1" verticalCentered="1" gridLinesSet="0"/>
  <pageMargins left="0.39370078740157483" right="0.39370078740157483" top="0.19685039370078741" bottom="0.19685039370078741" header="0.31496062992125984" footer="0.31496062992125984"/>
  <pageSetup paperSize="9" orientation="portrait" r:id="rId1"/>
  <headerFooter scaleWithDoc="0" alignWithMargins="0">
    <oddHeader xml:space="preserve">&amp;R       
&amp;7  &amp;P         &amp;N    .
               &amp;P     &amp;N .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ACCF-915B-4DCA-AD78-15EF5C074158}">
  <sheetPr codeName="Sheet6"/>
  <dimension ref="A1:AI70"/>
  <sheetViews>
    <sheetView showGridLines="0" view="pageBreakPreview" zoomScale="115" zoomScaleNormal="160" zoomScaleSheetLayoutView="115" workbookViewId="0">
      <selection activeCell="AC13" sqref="AC13:AE13"/>
    </sheetView>
  </sheetViews>
  <sheetFormatPr defaultColWidth="3.33203125" defaultRowHeight="14.1" customHeight="1" x14ac:dyDescent="0.15"/>
  <cols>
    <col min="1" max="34" width="3.33203125" customWidth="1"/>
  </cols>
  <sheetData>
    <row r="1" spans="2:34" ht="24.95" customHeight="1" x14ac:dyDescent="0.15">
      <c r="B1" s="102" t="s">
        <v>49</v>
      </c>
      <c r="C1" s="103"/>
      <c r="D1" s="103"/>
      <c r="E1" s="103"/>
      <c r="F1" s="103"/>
      <c r="G1" s="103"/>
      <c r="H1" s="103"/>
      <c r="I1" s="103"/>
      <c r="J1" s="10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111" t="str">
        <f>IF(项目名称&lt;&gt;0,项目名称,"")</f>
        <v>江苏索普化工股份有限公司
甲醇初期雨水池进口阀门井加装提升泵</v>
      </c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</row>
    <row r="2" spans="2:34" ht="20.100000000000001" customHeight="1" x14ac:dyDescent="0.15">
      <c r="B2" s="105"/>
      <c r="C2" s="106"/>
      <c r="D2" s="106"/>
      <c r="E2" s="106"/>
      <c r="F2" s="106"/>
      <c r="G2" s="106"/>
      <c r="H2" s="106"/>
      <c r="I2" s="106"/>
      <c r="J2" s="107"/>
      <c r="K2" s="3" t="s">
        <v>58</v>
      </c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114" t="s">
        <v>2</v>
      </c>
      <c r="X2" s="115"/>
      <c r="Y2" s="115"/>
      <c r="Z2" s="116" t="str">
        <f>工程号</f>
        <v>202501-88</v>
      </c>
      <c r="AA2" s="117"/>
      <c r="AB2" s="118"/>
      <c r="AC2" s="119" t="s">
        <v>3</v>
      </c>
      <c r="AD2" s="120"/>
      <c r="AE2" s="121"/>
      <c r="AF2" s="116" t="str">
        <f>IF(主项号&lt;&gt;0,主项号,"")</f>
        <v/>
      </c>
      <c r="AG2" s="117"/>
      <c r="AH2" s="122"/>
    </row>
    <row r="3" spans="2:34" ht="20.100000000000001" customHeight="1" x14ac:dyDescent="0.15">
      <c r="B3" s="105"/>
      <c r="C3" s="106"/>
      <c r="D3" s="106"/>
      <c r="E3" s="106"/>
      <c r="F3" s="106"/>
      <c r="G3" s="106"/>
      <c r="H3" s="106"/>
      <c r="I3" s="106"/>
      <c r="J3" s="107"/>
      <c r="K3" s="7" t="s">
        <v>84</v>
      </c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123" t="s">
        <v>87</v>
      </c>
      <c r="X3" s="120"/>
      <c r="Y3" s="120"/>
      <c r="Z3" s="124" t="str">
        <f>IF(工程号&lt;&gt;0,工程号&amp;"-"&amp;主项号&amp;"K03/0","")</f>
        <v>202501-88-K03/0</v>
      </c>
      <c r="AA3" s="124"/>
      <c r="AB3" s="124"/>
      <c r="AC3" s="124"/>
      <c r="AD3" s="124"/>
      <c r="AE3" s="124"/>
      <c r="AF3" s="124"/>
      <c r="AG3" s="124"/>
      <c r="AH3" s="125"/>
    </row>
    <row r="4" spans="2:34" ht="20.100000000000001" customHeight="1" thickBot="1" x14ac:dyDescent="0.2">
      <c r="B4" s="108"/>
      <c r="C4" s="109"/>
      <c r="D4" s="109"/>
      <c r="E4" s="109"/>
      <c r="F4" s="109"/>
      <c r="G4" s="109"/>
      <c r="H4" s="109"/>
      <c r="I4" s="109"/>
      <c r="J4" s="110"/>
      <c r="K4" s="126" t="s">
        <v>4</v>
      </c>
      <c r="L4" s="127"/>
      <c r="M4" s="128"/>
      <c r="N4" s="129"/>
      <c r="O4" s="130"/>
      <c r="P4" s="130"/>
      <c r="Q4" s="130"/>
      <c r="R4" s="130"/>
      <c r="S4" s="130"/>
      <c r="T4" s="130"/>
      <c r="U4" s="130"/>
      <c r="V4" s="131"/>
      <c r="W4" s="97" t="s">
        <v>94</v>
      </c>
      <c r="X4" s="84"/>
      <c r="Y4" s="85"/>
      <c r="Z4" s="132" t="s">
        <v>1</v>
      </c>
      <c r="AA4" s="133"/>
      <c r="AB4" s="134"/>
      <c r="AC4" s="135" t="s">
        <v>5</v>
      </c>
      <c r="AD4" s="135"/>
      <c r="AE4" s="135"/>
      <c r="AF4" s="136"/>
      <c r="AG4" s="136"/>
      <c r="AH4" s="137"/>
    </row>
    <row r="5" spans="2:34" s="8" customFormat="1" ht="18.95" customHeight="1" x14ac:dyDescent="0.2">
      <c r="B5" s="141" t="s">
        <v>59</v>
      </c>
      <c r="C5" s="142"/>
      <c r="D5" s="154" t="s">
        <v>76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42"/>
      <c r="P5" s="154" t="s">
        <v>54</v>
      </c>
      <c r="Q5" s="155"/>
      <c r="R5" s="155"/>
      <c r="S5" s="155"/>
      <c r="T5" s="155"/>
      <c r="U5" s="155"/>
      <c r="V5" s="155"/>
      <c r="W5" s="155"/>
      <c r="X5" s="155"/>
      <c r="Y5" s="142"/>
      <c r="Z5" s="154" t="s">
        <v>63</v>
      </c>
      <c r="AA5" s="155"/>
      <c r="AB5" s="142"/>
      <c r="AC5" s="143" t="s">
        <v>73</v>
      </c>
      <c r="AD5" s="144"/>
      <c r="AE5" s="145"/>
      <c r="AF5" s="143" t="s">
        <v>77</v>
      </c>
      <c r="AG5" s="149"/>
      <c r="AH5" s="150"/>
    </row>
    <row r="6" spans="2:34" s="8" customFormat="1" ht="18.95" customHeight="1" x14ac:dyDescent="0.15">
      <c r="B6" s="139" t="s">
        <v>60</v>
      </c>
      <c r="C6" s="140"/>
      <c r="D6" s="156" t="s">
        <v>61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8"/>
      <c r="P6" s="159" t="s">
        <v>75</v>
      </c>
      <c r="Q6" s="160"/>
      <c r="R6" s="160"/>
      <c r="S6" s="160"/>
      <c r="T6" s="160"/>
      <c r="U6" s="160"/>
      <c r="V6" s="160"/>
      <c r="W6" s="160"/>
      <c r="X6" s="160"/>
      <c r="Y6" s="140"/>
      <c r="Z6" s="161" t="s">
        <v>64</v>
      </c>
      <c r="AA6" s="162"/>
      <c r="AB6" s="163"/>
      <c r="AC6" s="146" t="s">
        <v>74</v>
      </c>
      <c r="AD6" s="147"/>
      <c r="AE6" s="148"/>
      <c r="AF6" s="146" t="s">
        <v>65</v>
      </c>
      <c r="AG6" s="147"/>
      <c r="AH6" s="151"/>
    </row>
    <row r="7" spans="2:34" s="8" customFormat="1" ht="17.100000000000001" customHeight="1" x14ac:dyDescent="0.15">
      <c r="B7" s="267">
        <v>1</v>
      </c>
      <c r="C7" s="268"/>
      <c r="D7" s="167" t="s">
        <v>128</v>
      </c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70"/>
      <c r="P7" s="268" t="s">
        <v>563</v>
      </c>
      <c r="Q7" s="268"/>
      <c r="R7" s="268"/>
      <c r="S7" s="268"/>
      <c r="T7" s="268"/>
      <c r="U7" s="268"/>
      <c r="V7" s="268"/>
      <c r="W7" s="268"/>
      <c r="X7" s="268"/>
      <c r="Y7" s="268"/>
      <c r="Z7" s="166">
        <v>0</v>
      </c>
      <c r="AA7" s="138"/>
      <c r="AB7" s="138"/>
      <c r="AC7" s="138">
        <v>1</v>
      </c>
      <c r="AD7" s="138"/>
      <c r="AE7" s="138"/>
      <c r="AF7" s="138">
        <v>1</v>
      </c>
      <c r="AG7" s="138"/>
      <c r="AH7" s="153"/>
    </row>
    <row r="8" spans="2:34" s="8" customFormat="1" ht="17.100000000000001" customHeight="1" x14ac:dyDescent="0.15">
      <c r="B8" s="267">
        <v>2</v>
      </c>
      <c r="C8" s="268"/>
      <c r="D8" s="164" t="s">
        <v>66</v>
      </c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8" t="s">
        <v>563</v>
      </c>
      <c r="Q8" s="268"/>
      <c r="R8" s="268"/>
      <c r="S8" s="268"/>
      <c r="T8" s="268"/>
      <c r="U8" s="268"/>
      <c r="V8" s="268"/>
      <c r="W8" s="268"/>
      <c r="X8" s="268"/>
      <c r="Y8" s="268"/>
      <c r="Z8" s="166">
        <v>0</v>
      </c>
      <c r="AA8" s="138"/>
      <c r="AB8" s="138"/>
      <c r="AC8" s="138">
        <v>2</v>
      </c>
      <c r="AD8" s="138"/>
      <c r="AE8" s="138"/>
      <c r="AF8" s="138">
        <v>1</v>
      </c>
      <c r="AG8" s="138"/>
      <c r="AH8" s="153"/>
    </row>
    <row r="9" spans="2:34" s="8" customFormat="1" ht="17.100000000000001" customHeight="1" x14ac:dyDescent="0.15">
      <c r="B9" s="267">
        <v>3</v>
      </c>
      <c r="C9" s="268"/>
      <c r="D9" s="164" t="s">
        <v>564</v>
      </c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8" t="s">
        <v>565</v>
      </c>
      <c r="Q9" s="268"/>
      <c r="R9" s="268"/>
      <c r="S9" s="268"/>
      <c r="T9" s="268"/>
      <c r="U9" s="268"/>
      <c r="V9" s="268"/>
      <c r="W9" s="268"/>
      <c r="X9" s="268"/>
      <c r="Y9" s="268"/>
      <c r="Z9" s="166">
        <v>0</v>
      </c>
      <c r="AA9" s="138"/>
      <c r="AB9" s="138"/>
      <c r="AC9" s="138">
        <v>3</v>
      </c>
      <c r="AD9" s="138"/>
      <c r="AE9" s="138"/>
      <c r="AF9" s="138">
        <v>1</v>
      </c>
      <c r="AG9" s="138"/>
      <c r="AH9" s="153"/>
    </row>
    <row r="10" spans="2:34" s="8" customFormat="1" ht="17.100000000000001" customHeight="1" x14ac:dyDescent="0.15">
      <c r="B10" s="267"/>
      <c r="C10" s="268"/>
      <c r="D10" s="164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166"/>
      <c r="AA10" s="138"/>
      <c r="AB10" s="138"/>
      <c r="AC10" s="138"/>
      <c r="AD10" s="138"/>
      <c r="AE10" s="138"/>
      <c r="AF10" s="138"/>
      <c r="AG10" s="138"/>
      <c r="AH10" s="153"/>
    </row>
    <row r="11" spans="2:34" s="8" customFormat="1" ht="17.100000000000001" customHeight="1" x14ac:dyDescent="0.15">
      <c r="B11" s="271"/>
      <c r="C11" s="272"/>
      <c r="D11" s="167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8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166"/>
      <c r="AA11" s="138"/>
      <c r="AB11" s="138"/>
      <c r="AC11" s="138"/>
      <c r="AD11" s="138"/>
      <c r="AE11" s="138"/>
      <c r="AF11" s="138"/>
      <c r="AG11" s="138"/>
      <c r="AH11" s="153"/>
    </row>
    <row r="12" spans="2:34" s="8" customFormat="1" ht="17.100000000000001" customHeight="1" x14ac:dyDescent="0.15">
      <c r="B12" s="152"/>
      <c r="C12" s="138"/>
      <c r="D12" s="164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66"/>
      <c r="AA12" s="138"/>
      <c r="AB12" s="138"/>
      <c r="AC12" s="138"/>
      <c r="AD12" s="138"/>
      <c r="AE12" s="138"/>
      <c r="AF12" s="138"/>
      <c r="AG12" s="138"/>
      <c r="AH12" s="153"/>
    </row>
    <row r="13" spans="2:34" s="8" customFormat="1" ht="17.100000000000001" customHeight="1" x14ac:dyDescent="0.15">
      <c r="B13" s="152"/>
      <c r="C13" s="138"/>
      <c r="D13" s="164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66"/>
      <c r="AA13" s="138"/>
      <c r="AB13" s="138"/>
      <c r="AC13" s="138"/>
      <c r="AD13" s="138"/>
      <c r="AE13" s="138"/>
      <c r="AF13" s="138"/>
      <c r="AG13" s="138"/>
      <c r="AH13" s="153"/>
    </row>
    <row r="14" spans="2:34" s="8" customFormat="1" ht="17.100000000000001" customHeight="1" x14ac:dyDescent="0.15">
      <c r="B14" s="152"/>
      <c r="C14" s="138"/>
      <c r="D14" s="164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66"/>
      <c r="AA14" s="138"/>
      <c r="AB14" s="138"/>
      <c r="AC14" s="138"/>
      <c r="AD14" s="138"/>
      <c r="AE14" s="138"/>
      <c r="AF14" s="138"/>
      <c r="AG14" s="138"/>
      <c r="AH14" s="153"/>
    </row>
    <row r="15" spans="2:34" s="8" customFormat="1" ht="17.100000000000001" customHeight="1" x14ac:dyDescent="0.15">
      <c r="B15" s="152"/>
      <c r="C15" s="138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66"/>
      <c r="AA15" s="138"/>
      <c r="AB15" s="138"/>
      <c r="AC15" s="138"/>
      <c r="AD15" s="138"/>
      <c r="AE15" s="138"/>
      <c r="AF15" s="138"/>
      <c r="AG15" s="138"/>
      <c r="AH15" s="153"/>
    </row>
    <row r="16" spans="2:34" s="8" customFormat="1" ht="17.100000000000001" customHeight="1" x14ac:dyDescent="0.15">
      <c r="B16" s="152"/>
      <c r="C16" s="138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66"/>
      <c r="AA16" s="138"/>
      <c r="AB16" s="138"/>
      <c r="AC16" s="138"/>
      <c r="AD16" s="138"/>
      <c r="AE16" s="138"/>
      <c r="AF16" s="138"/>
      <c r="AG16" s="138"/>
      <c r="AH16" s="153"/>
    </row>
    <row r="17" spans="1:35" s="8" customFormat="1" ht="17.100000000000001" customHeight="1" x14ac:dyDescent="0.15">
      <c r="B17" s="152"/>
      <c r="C17" s="138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66"/>
      <c r="AA17" s="138"/>
      <c r="AB17" s="138"/>
      <c r="AC17" s="138"/>
      <c r="AD17" s="138"/>
      <c r="AE17" s="138"/>
      <c r="AF17" s="138"/>
      <c r="AG17" s="138"/>
      <c r="AH17" s="153"/>
    </row>
    <row r="18" spans="1:35" s="8" customFormat="1" ht="17.100000000000001" customHeight="1" x14ac:dyDescent="0.15">
      <c r="B18" s="152"/>
      <c r="C18" s="138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66"/>
      <c r="AA18" s="138"/>
      <c r="AB18" s="138"/>
      <c r="AC18" s="138"/>
      <c r="AD18" s="138"/>
      <c r="AE18" s="138"/>
      <c r="AF18" s="138"/>
      <c r="AG18" s="138"/>
      <c r="AH18" s="153"/>
    </row>
    <row r="19" spans="1:35" s="8" customFormat="1" ht="17.100000000000001" customHeight="1" x14ac:dyDescent="0.15">
      <c r="B19" s="152"/>
      <c r="C19" s="138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66"/>
      <c r="AA19" s="138"/>
      <c r="AB19" s="138"/>
      <c r="AC19" s="138"/>
      <c r="AD19" s="138"/>
      <c r="AE19" s="138"/>
      <c r="AF19" s="138"/>
      <c r="AG19" s="138"/>
      <c r="AH19" s="153"/>
    </row>
    <row r="20" spans="1:35" s="8" customFormat="1" ht="17.100000000000001" customHeight="1" x14ac:dyDescent="0.15">
      <c r="B20" s="152"/>
      <c r="C20" s="138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66"/>
      <c r="AA20" s="138"/>
      <c r="AB20" s="138"/>
      <c r="AC20" s="138"/>
      <c r="AD20" s="138"/>
      <c r="AE20" s="138"/>
      <c r="AF20" s="138"/>
      <c r="AG20" s="138"/>
      <c r="AH20" s="153"/>
    </row>
    <row r="21" spans="1:35" s="8" customFormat="1" ht="17.100000000000001" customHeight="1" x14ac:dyDescent="0.15">
      <c r="B21" s="152"/>
      <c r="C21" s="138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66"/>
      <c r="AA21" s="138"/>
      <c r="AB21" s="138"/>
      <c r="AC21" s="138"/>
      <c r="AD21" s="138"/>
      <c r="AE21" s="138"/>
      <c r="AF21" s="138"/>
      <c r="AG21" s="138"/>
      <c r="AH21" s="153"/>
    </row>
    <row r="22" spans="1:35" s="8" customFormat="1" ht="17.100000000000001" customHeight="1" x14ac:dyDescent="0.15">
      <c r="B22" s="152"/>
      <c r="C22" s="138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66"/>
      <c r="AA22" s="138"/>
      <c r="AB22" s="138"/>
      <c r="AC22" s="138"/>
      <c r="AD22" s="138"/>
      <c r="AE22" s="138"/>
      <c r="AF22" s="138"/>
      <c r="AG22" s="138"/>
      <c r="AH22" s="153"/>
    </row>
    <row r="23" spans="1:35" s="8" customFormat="1" ht="17.100000000000001" customHeight="1" x14ac:dyDescent="0.15">
      <c r="B23" s="152"/>
      <c r="C23" s="138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66"/>
      <c r="AA23" s="138"/>
      <c r="AB23" s="138"/>
      <c r="AC23" s="138"/>
      <c r="AD23" s="138"/>
      <c r="AE23" s="138"/>
      <c r="AF23" s="138"/>
      <c r="AG23" s="138"/>
      <c r="AH23" s="153"/>
    </row>
    <row r="24" spans="1:35" s="8" customFormat="1" ht="17.100000000000001" customHeight="1" x14ac:dyDescent="0.15">
      <c r="B24" s="152"/>
      <c r="C24" s="138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66"/>
      <c r="AA24" s="138"/>
      <c r="AB24" s="138"/>
      <c r="AC24" s="138"/>
      <c r="AD24" s="138"/>
      <c r="AE24" s="138"/>
      <c r="AF24" s="138"/>
      <c r="AG24" s="138"/>
      <c r="AH24" s="153"/>
    </row>
    <row r="25" spans="1:35" s="8" customFormat="1" ht="17.100000000000001" customHeight="1" x14ac:dyDescent="0.15">
      <c r="B25" s="152"/>
      <c r="C25" s="138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66"/>
      <c r="AA25" s="138"/>
      <c r="AB25" s="138"/>
      <c r="AC25" s="138"/>
      <c r="AD25" s="138"/>
      <c r="AE25" s="138"/>
      <c r="AF25" s="138"/>
      <c r="AG25" s="138"/>
      <c r="AH25" s="153"/>
    </row>
    <row r="26" spans="1:35" s="8" customFormat="1" ht="17.100000000000001" customHeight="1" x14ac:dyDescent="0.15">
      <c r="B26" s="152"/>
      <c r="C26" s="138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66"/>
      <c r="AA26" s="138"/>
      <c r="AB26" s="138"/>
      <c r="AC26" s="138"/>
      <c r="AD26" s="138"/>
      <c r="AE26" s="138"/>
      <c r="AF26" s="138"/>
      <c r="AG26" s="138"/>
      <c r="AH26" s="153"/>
    </row>
    <row r="27" spans="1:35" s="8" customFormat="1" ht="17.100000000000001" customHeight="1" x14ac:dyDescent="0.15">
      <c r="B27" s="152"/>
      <c r="C27" s="138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66"/>
      <c r="AA27" s="138"/>
      <c r="AB27" s="138"/>
      <c r="AC27" s="138"/>
      <c r="AD27" s="138"/>
      <c r="AE27" s="138"/>
      <c r="AF27" s="138"/>
      <c r="AG27" s="138"/>
      <c r="AH27" s="153"/>
    </row>
    <row r="28" spans="1:35" s="19" customFormat="1" ht="17.100000000000001" customHeight="1" x14ac:dyDescent="0.15">
      <c r="A28" s="8"/>
      <c r="B28" s="152"/>
      <c r="C28" s="138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66"/>
      <c r="AA28" s="138"/>
      <c r="AB28" s="138"/>
      <c r="AC28" s="138"/>
      <c r="AD28" s="138"/>
      <c r="AE28" s="138"/>
      <c r="AF28" s="138"/>
      <c r="AG28" s="138"/>
      <c r="AH28" s="153"/>
      <c r="AI28" s="8"/>
    </row>
    <row r="29" spans="1:35" s="19" customFormat="1" ht="17.100000000000001" customHeight="1" x14ac:dyDescent="0.15">
      <c r="A29" s="8"/>
      <c r="B29" s="152"/>
      <c r="C29" s="138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66"/>
      <c r="AA29" s="138"/>
      <c r="AB29" s="138"/>
      <c r="AC29" s="138"/>
      <c r="AD29" s="138"/>
      <c r="AE29" s="138"/>
      <c r="AF29" s="138"/>
      <c r="AG29" s="138"/>
      <c r="AH29" s="153"/>
      <c r="AI29" s="8"/>
    </row>
    <row r="30" spans="1:35" s="19" customFormat="1" ht="17.100000000000001" customHeight="1" x14ac:dyDescent="0.15">
      <c r="A30" s="8"/>
      <c r="B30" s="152"/>
      <c r="C30" s="138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66"/>
      <c r="AA30" s="138"/>
      <c r="AB30" s="138"/>
      <c r="AC30" s="138"/>
      <c r="AD30" s="138"/>
      <c r="AE30" s="138"/>
      <c r="AF30" s="138"/>
      <c r="AG30" s="138"/>
      <c r="AH30" s="153"/>
      <c r="AI30" s="8"/>
    </row>
    <row r="31" spans="1:35" s="8" customFormat="1" ht="17.100000000000001" customHeight="1" x14ac:dyDescent="0.15">
      <c r="B31" s="152"/>
      <c r="C31" s="138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66"/>
      <c r="AA31" s="138"/>
      <c r="AB31" s="138"/>
      <c r="AC31" s="138"/>
      <c r="AD31" s="138"/>
      <c r="AE31" s="138"/>
      <c r="AF31" s="138"/>
      <c r="AG31" s="138"/>
      <c r="AH31" s="153"/>
    </row>
    <row r="32" spans="1:35" s="8" customFormat="1" ht="17.100000000000001" customHeight="1" x14ac:dyDescent="0.15">
      <c r="B32" s="152"/>
      <c r="C32" s="138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66"/>
      <c r="AA32" s="138"/>
      <c r="AB32" s="138"/>
      <c r="AC32" s="138"/>
      <c r="AD32" s="138"/>
      <c r="AE32" s="138"/>
      <c r="AF32" s="138"/>
      <c r="AG32" s="138"/>
      <c r="AH32" s="153"/>
    </row>
    <row r="33" spans="2:34" s="8" customFormat="1" ht="17.100000000000001" customHeight="1" x14ac:dyDescent="0.15">
      <c r="B33" s="152"/>
      <c r="C33" s="138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66"/>
      <c r="AA33" s="138"/>
      <c r="AB33" s="138"/>
      <c r="AC33" s="138"/>
      <c r="AD33" s="138"/>
      <c r="AE33" s="138"/>
      <c r="AF33" s="138"/>
      <c r="AG33" s="138"/>
      <c r="AH33" s="153"/>
    </row>
    <row r="34" spans="2:34" s="8" customFormat="1" ht="17.100000000000001" customHeight="1" x14ac:dyDescent="0.15">
      <c r="B34" s="152"/>
      <c r="C34" s="138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66"/>
      <c r="AA34" s="138"/>
      <c r="AB34" s="138"/>
      <c r="AC34" s="138"/>
      <c r="AD34" s="138"/>
      <c r="AE34" s="138"/>
      <c r="AF34" s="138"/>
      <c r="AG34" s="138"/>
      <c r="AH34" s="153"/>
    </row>
    <row r="35" spans="2:34" s="8" customFormat="1" ht="17.100000000000001" customHeight="1" x14ac:dyDescent="0.15">
      <c r="B35" s="152"/>
      <c r="C35" s="138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66"/>
      <c r="AA35" s="138"/>
      <c r="AB35" s="138"/>
      <c r="AC35" s="138"/>
      <c r="AD35" s="138"/>
      <c r="AE35" s="138"/>
      <c r="AF35" s="138"/>
      <c r="AG35" s="138"/>
      <c r="AH35" s="153"/>
    </row>
    <row r="36" spans="2:34" s="8" customFormat="1" ht="17.100000000000001" customHeight="1" x14ac:dyDescent="0.15">
      <c r="B36" s="152"/>
      <c r="C36" s="138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66"/>
      <c r="AA36" s="138"/>
      <c r="AB36" s="138"/>
      <c r="AC36" s="138"/>
      <c r="AD36" s="138"/>
      <c r="AE36" s="138"/>
      <c r="AF36" s="138"/>
      <c r="AG36" s="138"/>
      <c r="AH36" s="153"/>
    </row>
    <row r="37" spans="2:34" s="8" customFormat="1" ht="17.100000000000001" customHeight="1" x14ac:dyDescent="0.15">
      <c r="B37" s="152"/>
      <c r="C37" s="138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66"/>
      <c r="AA37" s="138"/>
      <c r="AB37" s="138"/>
      <c r="AC37" s="138"/>
      <c r="AD37" s="138"/>
      <c r="AE37" s="138"/>
      <c r="AF37" s="138"/>
      <c r="AG37" s="138"/>
      <c r="AH37" s="153"/>
    </row>
    <row r="38" spans="2:34" s="8" customFormat="1" ht="17.100000000000001" customHeight="1" x14ac:dyDescent="0.15">
      <c r="B38" s="152"/>
      <c r="C38" s="138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66"/>
      <c r="AA38" s="138"/>
      <c r="AB38" s="138"/>
      <c r="AC38" s="138"/>
      <c r="AD38" s="138"/>
      <c r="AE38" s="138"/>
      <c r="AF38" s="138"/>
      <c r="AG38" s="138"/>
      <c r="AH38" s="153"/>
    </row>
    <row r="39" spans="2:34" s="8" customFormat="1" ht="17.100000000000001" customHeight="1" x14ac:dyDescent="0.15">
      <c r="B39" s="152"/>
      <c r="C39" s="138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66"/>
      <c r="AA39" s="138"/>
      <c r="AB39" s="138"/>
      <c r="AC39" s="138"/>
      <c r="AD39" s="138"/>
      <c r="AE39" s="138"/>
      <c r="AF39" s="138"/>
      <c r="AG39" s="138"/>
      <c r="AH39" s="153"/>
    </row>
    <row r="40" spans="2:34" s="8" customFormat="1" ht="17.100000000000001" customHeight="1" x14ac:dyDescent="0.15">
      <c r="B40" s="152"/>
      <c r="C40" s="138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66"/>
      <c r="AA40" s="138"/>
      <c r="AB40" s="138"/>
      <c r="AC40" s="138"/>
      <c r="AD40" s="138"/>
      <c r="AE40" s="138"/>
      <c r="AF40" s="138"/>
      <c r="AG40" s="138"/>
      <c r="AH40" s="153"/>
    </row>
    <row r="41" spans="2:34" s="8" customFormat="1" ht="17.100000000000001" customHeight="1" x14ac:dyDescent="0.15">
      <c r="B41" s="152"/>
      <c r="C41" s="138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66"/>
      <c r="AA41" s="138"/>
      <c r="AB41" s="138"/>
      <c r="AC41" s="138"/>
      <c r="AD41" s="138"/>
      <c r="AE41" s="138"/>
      <c r="AF41" s="138"/>
      <c r="AG41" s="138"/>
      <c r="AH41" s="153"/>
    </row>
    <row r="42" spans="2:34" s="8" customFormat="1" ht="17.100000000000001" customHeight="1" x14ac:dyDescent="0.15">
      <c r="B42" s="152"/>
      <c r="C42" s="138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66"/>
      <c r="AA42" s="138"/>
      <c r="AB42" s="138"/>
      <c r="AC42" s="138"/>
      <c r="AD42" s="138"/>
      <c r="AE42" s="138"/>
      <c r="AF42" s="138"/>
      <c r="AG42" s="138"/>
      <c r="AH42" s="153"/>
    </row>
    <row r="43" spans="2:34" s="8" customFormat="1" ht="17.100000000000001" customHeight="1" x14ac:dyDescent="0.15">
      <c r="B43" s="152"/>
      <c r="C43" s="138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66"/>
      <c r="AA43" s="138"/>
      <c r="AB43" s="138"/>
      <c r="AC43" s="138"/>
      <c r="AD43" s="138"/>
      <c r="AE43" s="138"/>
      <c r="AF43" s="138"/>
      <c r="AG43" s="138"/>
      <c r="AH43" s="153"/>
    </row>
    <row r="44" spans="2:34" s="8" customFormat="1" ht="17.100000000000001" customHeight="1" x14ac:dyDescent="0.15">
      <c r="B44" s="152"/>
      <c r="C44" s="138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66"/>
      <c r="AA44" s="138"/>
      <c r="AB44" s="138"/>
      <c r="AC44" s="138"/>
      <c r="AD44" s="138"/>
      <c r="AE44" s="138"/>
      <c r="AF44" s="138"/>
      <c r="AG44" s="138"/>
      <c r="AH44" s="153"/>
    </row>
    <row r="45" spans="2:34" ht="14.1" customHeight="1" x14ac:dyDescent="0.15">
      <c r="B45" s="152"/>
      <c r="C45" s="138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66"/>
      <c r="AA45" s="138"/>
      <c r="AB45" s="138"/>
      <c r="AC45" s="138"/>
      <c r="AD45" s="138"/>
      <c r="AE45" s="138"/>
      <c r="AF45" s="138"/>
      <c r="AG45" s="138"/>
      <c r="AH45" s="153"/>
    </row>
    <row r="46" spans="2:34" ht="14.1" customHeight="1" x14ac:dyDescent="0.15">
      <c r="B46" s="152"/>
      <c r="C46" s="138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66"/>
      <c r="AA46" s="138"/>
      <c r="AB46" s="138"/>
      <c r="AC46" s="138"/>
      <c r="AD46" s="138"/>
      <c r="AE46" s="138"/>
      <c r="AF46" s="138"/>
      <c r="AG46" s="138"/>
      <c r="AH46" s="153"/>
    </row>
    <row r="47" spans="2:34" ht="14.1" customHeight="1" x14ac:dyDescent="0.15">
      <c r="B47" s="152"/>
      <c r="C47" s="138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66"/>
      <c r="AA47" s="138"/>
      <c r="AB47" s="138"/>
      <c r="AC47" s="138"/>
      <c r="AD47" s="138"/>
      <c r="AE47" s="138"/>
      <c r="AF47" s="138"/>
      <c r="AG47" s="138"/>
      <c r="AH47" s="153"/>
    </row>
    <row r="48" spans="2:34" ht="14.1" customHeight="1" x14ac:dyDescent="0.15">
      <c r="B48" s="152"/>
      <c r="C48" s="138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66"/>
      <c r="AA48" s="138"/>
      <c r="AB48" s="138"/>
      <c r="AC48" s="138"/>
      <c r="AD48" s="138"/>
      <c r="AE48" s="138"/>
      <c r="AF48" s="138"/>
      <c r="AG48" s="138"/>
      <c r="AH48" s="153"/>
    </row>
    <row r="49" spans="2:34" ht="14.1" customHeight="1" x14ac:dyDescent="0.15">
      <c r="B49" s="152"/>
      <c r="C49" s="138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66"/>
      <c r="AA49" s="138"/>
      <c r="AB49" s="138"/>
      <c r="AC49" s="138"/>
      <c r="AD49" s="138"/>
      <c r="AE49" s="138"/>
      <c r="AF49" s="138"/>
      <c r="AG49" s="138"/>
      <c r="AH49" s="153"/>
    </row>
    <row r="50" spans="2:34" ht="14.1" customHeight="1" x14ac:dyDescent="0.15">
      <c r="B50" s="152"/>
      <c r="C50" s="138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66"/>
      <c r="AA50" s="138"/>
      <c r="AB50" s="138"/>
      <c r="AC50" s="138"/>
      <c r="AD50" s="138"/>
      <c r="AE50" s="138"/>
      <c r="AF50" s="138"/>
      <c r="AG50" s="138"/>
      <c r="AH50" s="153"/>
    </row>
    <row r="51" spans="2:34" ht="14.1" customHeight="1" x14ac:dyDescent="0.15">
      <c r="B51" s="152"/>
      <c r="C51" s="138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66"/>
      <c r="AA51" s="138"/>
      <c r="AB51" s="138"/>
      <c r="AC51" s="138"/>
      <c r="AD51" s="138"/>
      <c r="AE51" s="138"/>
      <c r="AF51" s="138"/>
      <c r="AG51" s="138"/>
      <c r="AH51" s="153"/>
    </row>
    <row r="52" spans="2:34" ht="14.1" customHeight="1" x14ac:dyDescent="0.15">
      <c r="B52" s="152"/>
      <c r="C52" s="138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66"/>
      <c r="AA52" s="138"/>
      <c r="AB52" s="138"/>
      <c r="AC52" s="138"/>
      <c r="AD52" s="138"/>
      <c r="AE52" s="138"/>
      <c r="AF52" s="138"/>
      <c r="AG52" s="138"/>
      <c r="AH52" s="153"/>
    </row>
    <row r="53" spans="2:34" ht="14.1" customHeight="1" x14ac:dyDescent="0.15">
      <c r="B53" s="152"/>
      <c r="C53" s="138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66"/>
      <c r="AA53" s="138"/>
      <c r="AB53" s="138"/>
      <c r="AC53" s="138"/>
      <c r="AD53" s="138"/>
      <c r="AE53" s="138"/>
      <c r="AF53" s="138"/>
      <c r="AG53" s="138"/>
      <c r="AH53" s="153"/>
    </row>
    <row r="54" spans="2:34" ht="14.1" customHeight="1" x14ac:dyDescent="0.15">
      <c r="B54" s="152"/>
      <c r="C54" s="138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66"/>
      <c r="AA54" s="138"/>
      <c r="AB54" s="138"/>
      <c r="AC54" s="138"/>
      <c r="AD54" s="138"/>
      <c r="AE54" s="138"/>
      <c r="AF54" s="138"/>
      <c r="AG54" s="138"/>
      <c r="AH54" s="153"/>
    </row>
    <row r="55" spans="2:34" ht="14.1" customHeight="1" x14ac:dyDescent="0.15">
      <c r="B55" s="152"/>
      <c r="C55" s="138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66"/>
      <c r="AA55" s="138"/>
      <c r="AB55" s="138"/>
      <c r="AC55" s="138"/>
      <c r="AD55" s="138"/>
      <c r="AE55" s="138"/>
      <c r="AF55" s="138"/>
      <c r="AG55" s="138"/>
      <c r="AH55" s="153"/>
    </row>
    <row r="56" spans="2:34" ht="14.1" customHeight="1" x14ac:dyDescent="0.15">
      <c r="B56" s="152"/>
      <c r="C56" s="138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66"/>
      <c r="AA56" s="138"/>
      <c r="AB56" s="138"/>
      <c r="AC56" s="138"/>
      <c r="AD56" s="138"/>
      <c r="AE56" s="138"/>
      <c r="AF56" s="138"/>
      <c r="AG56" s="138"/>
      <c r="AH56" s="153"/>
    </row>
    <row r="57" spans="2:34" ht="14.1" customHeight="1" x14ac:dyDescent="0.15">
      <c r="B57" s="152"/>
      <c r="C57" s="138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66"/>
      <c r="AA57" s="138"/>
      <c r="AB57" s="138"/>
      <c r="AC57" s="138"/>
      <c r="AD57" s="138"/>
      <c r="AE57" s="138"/>
      <c r="AF57" s="138"/>
      <c r="AG57" s="138"/>
      <c r="AH57" s="153"/>
    </row>
    <row r="58" spans="2:34" ht="14.1" customHeight="1" x14ac:dyDescent="0.15">
      <c r="B58" s="152"/>
      <c r="C58" s="138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66"/>
      <c r="AA58" s="138"/>
      <c r="AB58" s="138"/>
      <c r="AC58" s="138"/>
      <c r="AD58" s="138"/>
      <c r="AE58" s="138"/>
      <c r="AF58" s="138"/>
      <c r="AG58" s="138"/>
      <c r="AH58" s="153"/>
    </row>
    <row r="59" spans="2:34" ht="14.1" customHeight="1" x14ac:dyDescent="0.15">
      <c r="B59" s="152"/>
      <c r="C59" s="138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66"/>
      <c r="AA59" s="138"/>
      <c r="AB59" s="138"/>
      <c r="AC59" s="138"/>
      <c r="AD59" s="138"/>
      <c r="AE59" s="138"/>
      <c r="AF59" s="138"/>
      <c r="AG59" s="138"/>
      <c r="AH59" s="153"/>
    </row>
    <row r="60" spans="2:34" ht="14.1" customHeight="1" x14ac:dyDescent="0.15">
      <c r="B60" s="152"/>
      <c r="C60" s="138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66"/>
      <c r="AA60" s="138"/>
      <c r="AB60" s="138"/>
      <c r="AC60" s="138"/>
      <c r="AD60" s="138"/>
      <c r="AE60" s="138"/>
      <c r="AF60" s="138"/>
      <c r="AG60" s="138"/>
      <c r="AH60" s="153"/>
    </row>
    <row r="61" spans="2:34" ht="14.1" customHeight="1" x14ac:dyDescent="0.15">
      <c r="B61" s="152"/>
      <c r="C61" s="138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66"/>
      <c r="AA61" s="138"/>
      <c r="AB61" s="138"/>
      <c r="AC61" s="138"/>
      <c r="AD61" s="138"/>
      <c r="AE61" s="138"/>
      <c r="AF61" s="138"/>
      <c r="AG61" s="138"/>
      <c r="AH61" s="153"/>
    </row>
    <row r="62" spans="2:34" ht="14.1" customHeight="1" x14ac:dyDescent="0.15">
      <c r="B62" s="152"/>
      <c r="C62" s="138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66"/>
      <c r="AA62" s="138"/>
      <c r="AB62" s="138"/>
      <c r="AC62" s="138"/>
      <c r="AD62" s="138"/>
      <c r="AE62" s="138"/>
      <c r="AF62" s="138"/>
      <c r="AG62" s="138"/>
      <c r="AH62" s="153"/>
    </row>
    <row r="63" spans="2:34" ht="14.1" customHeight="1" x14ac:dyDescent="0.15">
      <c r="B63" s="152"/>
      <c r="C63" s="138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66"/>
      <c r="AA63" s="138"/>
      <c r="AB63" s="138"/>
      <c r="AC63" s="138"/>
      <c r="AD63" s="138"/>
      <c r="AE63" s="138"/>
      <c r="AF63" s="138"/>
      <c r="AG63" s="138"/>
      <c r="AH63" s="153"/>
    </row>
    <row r="64" spans="2:34" ht="14.1" customHeight="1" x14ac:dyDescent="0.15">
      <c r="B64" s="152"/>
      <c r="C64" s="138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66"/>
      <c r="AA64" s="138"/>
      <c r="AB64" s="138"/>
      <c r="AC64" s="138"/>
      <c r="AD64" s="138"/>
      <c r="AE64" s="138"/>
      <c r="AF64" s="138"/>
      <c r="AG64" s="138"/>
      <c r="AH64" s="153"/>
    </row>
    <row r="65" spans="2:34" ht="14.1" customHeight="1" x14ac:dyDescent="0.15">
      <c r="B65" s="152"/>
      <c r="C65" s="138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66"/>
      <c r="AA65" s="138"/>
      <c r="AB65" s="138"/>
      <c r="AC65" s="138"/>
      <c r="AD65" s="138"/>
      <c r="AE65" s="138"/>
      <c r="AF65" s="138"/>
      <c r="AG65" s="138"/>
      <c r="AH65" s="153"/>
    </row>
    <row r="66" spans="2:34" ht="14.1" customHeight="1" x14ac:dyDescent="0.15">
      <c r="B66" s="152"/>
      <c r="C66" s="138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66"/>
      <c r="AA66" s="138"/>
      <c r="AB66" s="138"/>
      <c r="AC66" s="138"/>
      <c r="AD66" s="138"/>
      <c r="AE66" s="138"/>
      <c r="AF66" s="138"/>
      <c r="AG66" s="138"/>
      <c r="AH66" s="153"/>
    </row>
    <row r="67" spans="2:34" ht="14.1" customHeight="1" x14ac:dyDescent="0.15">
      <c r="B67" s="48"/>
      <c r="C67" s="48"/>
      <c r="D67" s="49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2:34" ht="14.1" customHeight="1" x14ac:dyDescent="0.15">
      <c r="B68" s="48"/>
      <c r="C68" s="48"/>
      <c r="D68" s="49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</row>
    <row r="69" spans="2:34" ht="14.1" customHeight="1" x14ac:dyDescent="0.15">
      <c r="B69" s="48"/>
      <c r="C69" s="48"/>
      <c r="D69" s="49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</row>
    <row r="70" spans="2:34" ht="14.1" customHeight="1" x14ac:dyDescent="0.15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138"/>
      <c r="Q70" s="138"/>
      <c r="R70" s="138"/>
      <c r="S70" s="138"/>
      <c r="T70" s="138"/>
      <c r="U70" s="138"/>
      <c r="V70" s="138"/>
      <c r="W70" s="138"/>
      <c r="X70" s="138"/>
      <c r="Y70" s="138"/>
    </row>
  </sheetData>
  <mergeCells count="386">
    <mergeCell ref="B65:C65"/>
    <mergeCell ref="D65:O65"/>
    <mergeCell ref="P65:Y65"/>
    <mergeCell ref="Z65:AB65"/>
    <mergeCell ref="AC65:AE65"/>
    <mergeCell ref="AF65:AH65"/>
    <mergeCell ref="B66:C66"/>
    <mergeCell ref="D66:O66"/>
    <mergeCell ref="P66:Y66"/>
    <mergeCell ref="Z66:AB66"/>
    <mergeCell ref="AC66:AE66"/>
    <mergeCell ref="AF66:AH66"/>
    <mergeCell ref="B63:C63"/>
    <mergeCell ref="D63:O63"/>
    <mergeCell ref="P63:Y63"/>
    <mergeCell ref="Z63:AB63"/>
    <mergeCell ref="AC63:AE63"/>
    <mergeCell ref="AF63:AH63"/>
    <mergeCell ref="B64:C64"/>
    <mergeCell ref="D64:O64"/>
    <mergeCell ref="P64:Y64"/>
    <mergeCell ref="Z64:AB64"/>
    <mergeCell ref="AC64:AE64"/>
    <mergeCell ref="AF64:AH64"/>
    <mergeCell ref="B61:C61"/>
    <mergeCell ref="D61:O61"/>
    <mergeCell ref="P61:Y61"/>
    <mergeCell ref="Z61:AB61"/>
    <mergeCell ref="AC61:AE61"/>
    <mergeCell ref="AF61:AH61"/>
    <mergeCell ref="B62:C62"/>
    <mergeCell ref="D62:O62"/>
    <mergeCell ref="P62:Y62"/>
    <mergeCell ref="Z62:AB62"/>
    <mergeCell ref="AC62:AE62"/>
    <mergeCell ref="AF62:AH62"/>
    <mergeCell ref="B59:C59"/>
    <mergeCell ref="D59:O59"/>
    <mergeCell ref="P59:Y59"/>
    <mergeCell ref="Z59:AB59"/>
    <mergeCell ref="AC59:AE59"/>
    <mergeCell ref="AF59:AH59"/>
    <mergeCell ref="B60:C60"/>
    <mergeCell ref="D60:O60"/>
    <mergeCell ref="P60:Y60"/>
    <mergeCell ref="Z60:AB60"/>
    <mergeCell ref="AC60:AE60"/>
    <mergeCell ref="AF60:AH60"/>
    <mergeCell ref="B57:C57"/>
    <mergeCell ref="D57:O57"/>
    <mergeCell ref="P57:Y57"/>
    <mergeCell ref="Z57:AB57"/>
    <mergeCell ref="AC57:AE57"/>
    <mergeCell ref="AF57:AH57"/>
    <mergeCell ref="B58:C58"/>
    <mergeCell ref="D58:O58"/>
    <mergeCell ref="P58:Y58"/>
    <mergeCell ref="Z58:AB58"/>
    <mergeCell ref="AC58:AE58"/>
    <mergeCell ref="AF58:AH58"/>
    <mergeCell ref="B55:C55"/>
    <mergeCell ref="D55:O55"/>
    <mergeCell ref="P55:Y55"/>
    <mergeCell ref="Z55:AB55"/>
    <mergeCell ref="AC55:AE55"/>
    <mergeCell ref="AF55:AH55"/>
    <mergeCell ref="B56:C56"/>
    <mergeCell ref="D56:O56"/>
    <mergeCell ref="P56:Y56"/>
    <mergeCell ref="Z56:AB56"/>
    <mergeCell ref="AC56:AE56"/>
    <mergeCell ref="AF56:AH56"/>
    <mergeCell ref="B53:C53"/>
    <mergeCell ref="D53:O53"/>
    <mergeCell ref="P53:Y53"/>
    <mergeCell ref="Z53:AB53"/>
    <mergeCell ref="AC53:AE53"/>
    <mergeCell ref="AF53:AH53"/>
    <mergeCell ref="B54:C54"/>
    <mergeCell ref="D54:O54"/>
    <mergeCell ref="P54:Y54"/>
    <mergeCell ref="Z54:AB54"/>
    <mergeCell ref="AC54:AE54"/>
    <mergeCell ref="AF54:AH54"/>
    <mergeCell ref="B51:C51"/>
    <mergeCell ref="D51:O51"/>
    <mergeCell ref="P51:Y51"/>
    <mergeCell ref="Z51:AB51"/>
    <mergeCell ref="AC51:AE51"/>
    <mergeCell ref="AF51:AH51"/>
    <mergeCell ref="B52:C52"/>
    <mergeCell ref="D52:O52"/>
    <mergeCell ref="P52:Y52"/>
    <mergeCell ref="Z52:AB52"/>
    <mergeCell ref="AC52:AE52"/>
    <mergeCell ref="AF52:AH52"/>
    <mergeCell ref="B49:C49"/>
    <mergeCell ref="D49:O49"/>
    <mergeCell ref="P49:Y49"/>
    <mergeCell ref="Z49:AB49"/>
    <mergeCell ref="AC49:AE49"/>
    <mergeCell ref="AF49:AH49"/>
    <mergeCell ref="B50:C50"/>
    <mergeCell ref="D50:O50"/>
    <mergeCell ref="P50:Y50"/>
    <mergeCell ref="Z50:AB50"/>
    <mergeCell ref="AC50:AE50"/>
    <mergeCell ref="AF50:AH50"/>
    <mergeCell ref="B47:C47"/>
    <mergeCell ref="D47:O47"/>
    <mergeCell ref="P47:Y47"/>
    <mergeCell ref="Z47:AB47"/>
    <mergeCell ref="AC47:AE47"/>
    <mergeCell ref="AF47:AH47"/>
    <mergeCell ref="B48:C48"/>
    <mergeCell ref="D48:O48"/>
    <mergeCell ref="P48:Y48"/>
    <mergeCell ref="Z48:AB48"/>
    <mergeCell ref="AC48:AE48"/>
    <mergeCell ref="AF48:AH48"/>
    <mergeCell ref="D43:O43"/>
    <mergeCell ref="P43:Y43"/>
    <mergeCell ref="Z43:AB43"/>
    <mergeCell ref="AC43:AE43"/>
    <mergeCell ref="AF43:AH43"/>
    <mergeCell ref="AF45:AH45"/>
    <mergeCell ref="B46:C46"/>
    <mergeCell ref="D46:O46"/>
    <mergeCell ref="P46:Y46"/>
    <mergeCell ref="Z46:AB46"/>
    <mergeCell ref="AC46:AE46"/>
    <mergeCell ref="AF46:AH46"/>
    <mergeCell ref="D44:O44"/>
    <mergeCell ref="P44:Y44"/>
    <mergeCell ref="Z44:AB44"/>
    <mergeCell ref="AC44:AE44"/>
    <mergeCell ref="AF44:AH44"/>
    <mergeCell ref="B45:C45"/>
    <mergeCell ref="D45:O45"/>
    <mergeCell ref="P45:Y45"/>
    <mergeCell ref="Z45:AB45"/>
    <mergeCell ref="AC45:AE45"/>
    <mergeCell ref="B44:C44"/>
    <mergeCell ref="B43:C43"/>
    <mergeCell ref="D41:O41"/>
    <mergeCell ref="P41:Y41"/>
    <mergeCell ref="Z41:AB41"/>
    <mergeCell ref="AC41:AE41"/>
    <mergeCell ref="AF41:AH41"/>
    <mergeCell ref="D42:O42"/>
    <mergeCell ref="P42:Y42"/>
    <mergeCell ref="Z42:AB42"/>
    <mergeCell ref="AC42:AE42"/>
    <mergeCell ref="AF42:AH42"/>
    <mergeCell ref="D39:O39"/>
    <mergeCell ref="P39:Y39"/>
    <mergeCell ref="Z39:AB39"/>
    <mergeCell ref="AC39:AE39"/>
    <mergeCell ref="AF39:AH39"/>
    <mergeCell ref="D40:O40"/>
    <mergeCell ref="P40:Y40"/>
    <mergeCell ref="Z40:AB40"/>
    <mergeCell ref="AC40:AE40"/>
    <mergeCell ref="AF40:AH40"/>
    <mergeCell ref="D37:O37"/>
    <mergeCell ref="P37:Y37"/>
    <mergeCell ref="Z37:AB37"/>
    <mergeCell ref="AC37:AE37"/>
    <mergeCell ref="AF37:AH37"/>
    <mergeCell ref="D38:O38"/>
    <mergeCell ref="P38:Y38"/>
    <mergeCell ref="Z38:AB38"/>
    <mergeCell ref="AC38:AE38"/>
    <mergeCell ref="AF38:AH38"/>
    <mergeCell ref="D35:O35"/>
    <mergeCell ref="P35:Y35"/>
    <mergeCell ref="Z35:AB35"/>
    <mergeCell ref="AC35:AE35"/>
    <mergeCell ref="AF35:AH35"/>
    <mergeCell ref="D36:O36"/>
    <mergeCell ref="P36:Y36"/>
    <mergeCell ref="Z36:AB36"/>
    <mergeCell ref="AC36:AE36"/>
    <mergeCell ref="AF36:AH36"/>
    <mergeCell ref="D33:O33"/>
    <mergeCell ref="P33:Y33"/>
    <mergeCell ref="Z33:AB33"/>
    <mergeCell ref="AC33:AE33"/>
    <mergeCell ref="AF33:AH33"/>
    <mergeCell ref="D34:O34"/>
    <mergeCell ref="P34:Y34"/>
    <mergeCell ref="Z34:AB34"/>
    <mergeCell ref="AC34:AE34"/>
    <mergeCell ref="AF34:AH34"/>
    <mergeCell ref="D31:O31"/>
    <mergeCell ref="P31:Y31"/>
    <mergeCell ref="Z31:AB31"/>
    <mergeCell ref="AC31:AE31"/>
    <mergeCell ref="AF31:AH31"/>
    <mergeCell ref="D32:O32"/>
    <mergeCell ref="P32:Y32"/>
    <mergeCell ref="Z32:AB32"/>
    <mergeCell ref="AC32:AE32"/>
    <mergeCell ref="AF32:AH32"/>
    <mergeCell ref="D29:O29"/>
    <mergeCell ref="P29:Y29"/>
    <mergeCell ref="Z29:AB29"/>
    <mergeCell ref="AC29:AE29"/>
    <mergeCell ref="AF29:AH29"/>
    <mergeCell ref="D30:O30"/>
    <mergeCell ref="P30:Y30"/>
    <mergeCell ref="Z30:AB30"/>
    <mergeCell ref="AC30:AE30"/>
    <mergeCell ref="AF30:AH30"/>
    <mergeCell ref="D27:O27"/>
    <mergeCell ref="P27:Y27"/>
    <mergeCell ref="Z27:AB27"/>
    <mergeCell ref="AC27:AE27"/>
    <mergeCell ref="AF27:AH27"/>
    <mergeCell ref="D28:O28"/>
    <mergeCell ref="P28:Y28"/>
    <mergeCell ref="Z28:AB28"/>
    <mergeCell ref="AC28:AE28"/>
    <mergeCell ref="AF28:AH28"/>
    <mergeCell ref="D25:O25"/>
    <mergeCell ref="P25:Y25"/>
    <mergeCell ref="Z25:AB25"/>
    <mergeCell ref="AC25:AE25"/>
    <mergeCell ref="AF25:AH25"/>
    <mergeCell ref="D26:O26"/>
    <mergeCell ref="P26:Y26"/>
    <mergeCell ref="Z26:AB26"/>
    <mergeCell ref="AC26:AE26"/>
    <mergeCell ref="AF26:AH26"/>
    <mergeCell ref="D23:O23"/>
    <mergeCell ref="P23:Y23"/>
    <mergeCell ref="Z23:AB23"/>
    <mergeCell ref="AC23:AE23"/>
    <mergeCell ref="AF23:AH23"/>
    <mergeCell ref="D24:O24"/>
    <mergeCell ref="P24:Y24"/>
    <mergeCell ref="Z24:AB24"/>
    <mergeCell ref="AC24:AE24"/>
    <mergeCell ref="AF24:AH24"/>
    <mergeCell ref="D21:O21"/>
    <mergeCell ref="P21:Y21"/>
    <mergeCell ref="Z21:AB21"/>
    <mergeCell ref="AC21:AE21"/>
    <mergeCell ref="AF21:AH21"/>
    <mergeCell ref="D22:O22"/>
    <mergeCell ref="P22:Y22"/>
    <mergeCell ref="Z22:AB22"/>
    <mergeCell ref="AC22:AE22"/>
    <mergeCell ref="AF22:AH22"/>
    <mergeCell ref="D19:O19"/>
    <mergeCell ref="P19:Y19"/>
    <mergeCell ref="Z19:AB19"/>
    <mergeCell ref="AC19:AE19"/>
    <mergeCell ref="AF19:AH19"/>
    <mergeCell ref="D20:O20"/>
    <mergeCell ref="P20:Y20"/>
    <mergeCell ref="Z20:AB20"/>
    <mergeCell ref="AC20:AE20"/>
    <mergeCell ref="AF20:AH20"/>
    <mergeCell ref="D17:O17"/>
    <mergeCell ref="P17:Y17"/>
    <mergeCell ref="Z17:AB17"/>
    <mergeCell ref="AC17:AE17"/>
    <mergeCell ref="AF17:AH17"/>
    <mergeCell ref="D18:O18"/>
    <mergeCell ref="P18:Y18"/>
    <mergeCell ref="Z18:AB18"/>
    <mergeCell ref="AC18:AE18"/>
    <mergeCell ref="AF18:AH18"/>
    <mergeCell ref="D15:O15"/>
    <mergeCell ref="P15:Y15"/>
    <mergeCell ref="Z15:AB15"/>
    <mergeCell ref="AC15:AE15"/>
    <mergeCell ref="AF15:AH15"/>
    <mergeCell ref="D16:O16"/>
    <mergeCell ref="P16:Y16"/>
    <mergeCell ref="Z16:AB16"/>
    <mergeCell ref="AC16:AE16"/>
    <mergeCell ref="AF16:AH16"/>
    <mergeCell ref="D13:O13"/>
    <mergeCell ref="P13:Y13"/>
    <mergeCell ref="Z13:AB13"/>
    <mergeCell ref="AC13:AE13"/>
    <mergeCell ref="AF13:AH13"/>
    <mergeCell ref="D14:O14"/>
    <mergeCell ref="P14:Y14"/>
    <mergeCell ref="Z14:AB14"/>
    <mergeCell ref="AC14:AE14"/>
    <mergeCell ref="AF14:AH14"/>
    <mergeCell ref="D11:O11"/>
    <mergeCell ref="P11:Y11"/>
    <mergeCell ref="Z11:AB11"/>
    <mergeCell ref="AC11:AE11"/>
    <mergeCell ref="AF11:AH11"/>
    <mergeCell ref="D12:O12"/>
    <mergeCell ref="P12:Y12"/>
    <mergeCell ref="Z12:AB12"/>
    <mergeCell ref="AC12:AE12"/>
    <mergeCell ref="AF12:AH12"/>
    <mergeCell ref="D9:O9"/>
    <mergeCell ref="P9:Y9"/>
    <mergeCell ref="Z9:AB9"/>
    <mergeCell ref="AC9:AE9"/>
    <mergeCell ref="AF9:AH9"/>
    <mergeCell ref="D10:O10"/>
    <mergeCell ref="P10:Y10"/>
    <mergeCell ref="Z10:AB10"/>
    <mergeCell ref="AC10:AE10"/>
    <mergeCell ref="AF10:AH10"/>
    <mergeCell ref="AF7:AH7"/>
    <mergeCell ref="D5:O5"/>
    <mergeCell ref="D6:O6"/>
    <mergeCell ref="P5:Y5"/>
    <mergeCell ref="P6:Y6"/>
    <mergeCell ref="Z5:AB5"/>
    <mergeCell ref="Z6:AB6"/>
    <mergeCell ref="D8:O8"/>
    <mergeCell ref="P8:Y8"/>
    <mergeCell ref="Z8:AB8"/>
    <mergeCell ref="AC8:AE8"/>
    <mergeCell ref="AF8:AH8"/>
    <mergeCell ref="D7:O7"/>
    <mergeCell ref="P7:Y7"/>
    <mergeCell ref="Z7:AB7"/>
    <mergeCell ref="AC7:AE7"/>
    <mergeCell ref="B42:C42"/>
    <mergeCell ref="B41:C41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1:C31"/>
    <mergeCell ref="B30:C30"/>
    <mergeCell ref="B29:C29"/>
    <mergeCell ref="B28:C28"/>
    <mergeCell ref="B27:C27"/>
    <mergeCell ref="B26:C26"/>
    <mergeCell ref="B25:C25"/>
    <mergeCell ref="B11:C11"/>
    <mergeCell ref="B10:C10"/>
    <mergeCell ref="B9:C9"/>
    <mergeCell ref="B8:C8"/>
    <mergeCell ref="B7:C7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P70:Y70"/>
    <mergeCell ref="B6:C6"/>
    <mergeCell ref="W4:Y4"/>
    <mergeCell ref="Z4:AB4"/>
    <mergeCell ref="AC4:AH4"/>
    <mergeCell ref="B5:C5"/>
    <mergeCell ref="B1:J4"/>
    <mergeCell ref="W1:AH1"/>
    <mergeCell ref="W2:Y2"/>
    <mergeCell ref="Z2:AB2"/>
    <mergeCell ref="AC2:AE2"/>
    <mergeCell ref="AF2:AH2"/>
    <mergeCell ref="W3:Y3"/>
    <mergeCell ref="Z3:AH3"/>
    <mergeCell ref="K4:M4"/>
    <mergeCell ref="N4:V4"/>
    <mergeCell ref="AC5:AE5"/>
    <mergeCell ref="AC6:AE6"/>
    <mergeCell ref="AF5:AH5"/>
    <mergeCell ref="AF6:AH6"/>
    <mergeCell ref="B15:C15"/>
    <mergeCell ref="B14:C14"/>
    <mergeCell ref="B13:C13"/>
    <mergeCell ref="B12:C12"/>
  </mergeCells>
  <phoneticPr fontId="2" type="noConversion"/>
  <hyperlinks>
    <hyperlink ref="D7" location="'首页'!a1" display="首页" xr:uid="{057BA64E-C084-4927-83C1-3398F59D3A1F}"/>
    <hyperlink ref="D8" location="'索引'!a1" display="索引" xr:uid="{43B1CB5A-4ADA-4D80-A3D6-0AA7B0889CFD}"/>
    <hyperlink ref="D9" location="'浮球(子)液位开关'!a1" display="浮球(子)液位开关" xr:uid="{26E8CB73-F5E9-4A69-B611-DDB42817B37F}"/>
  </hyperlinks>
  <printOptions horizontalCentered="1" verticalCentered="1" gridLinesSet="0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Header xml:space="preserve">&amp;R       
&amp;7  &amp;P         &amp;N    .
               &amp;P     &amp;N.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T501"/>
  <sheetViews>
    <sheetView showZeros="0" topLeftCell="AU2" zoomScale="145" zoomScaleNormal="145" workbookViewId="0">
      <selection activeCell="BA18" sqref="BA18"/>
    </sheetView>
  </sheetViews>
  <sheetFormatPr defaultRowHeight="11.25" x14ac:dyDescent="0.15"/>
  <cols>
    <col min="1" max="1" width="23.6640625" style="20" hidden="1" customWidth="1"/>
    <col min="2" max="2" width="21.5" style="20" hidden="1" customWidth="1"/>
    <col min="3" max="3" width="10.1640625" style="20" hidden="1" customWidth="1"/>
    <col min="4" max="4" width="34.83203125" style="20" hidden="1" customWidth="1"/>
    <col min="5" max="5" width="17" style="20" hidden="1" customWidth="1"/>
    <col min="6" max="6" width="17.33203125" style="20" hidden="1" customWidth="1"/>
    <col min="7" max="7" width="13.1640625" style="20" hidden="1" customWidth="1"/>
    <col min="8" max="8" width="16.33203125" style="20" hidden="1" customWidth="1"/>
    <col min="9" max="9" width="13.1640625" style="20" hidden="1" customWidth="1"/>
    <col min="10" max="10" width="13.1640625" style="77" hidden="1" customWidth="1"/>
    <col min="11" max="11" width="19.83203125" style="77" hidden="1" customWidth="1"/>
    <col min="12" max="13" width="29.33203125" style="78" hidden="1" customWidth="1"/>
    <col min="14" max="14" width="27.1640625" style="79" hidden="1" customWidth="1"/>
    <col min="15" max="15" width="28.33203125" hidden="1" customWidth="1"/>
    <col min="16" max="16" width="0" hidden="1" customWidth="1"/>
    <col min="17" max="21" width="0" style="20" hidden="1" customWidth="1"/>
    <col min="22" max="22" width="26" style="20" hidden="1" customWidth="1"/>
    <col min="23" max="23" width="18.1640625" style="20" hidden="1" customWidth="1"/>
    <col min="24" max="24" width="24" style="20" hidden="1" customWidth="1"/>
    <col min="25" max="25" width="13.1640625" style="20" hidden="1" customWidth="1"/>
    <col min="26" max="26" width="13" style="20" hidden="1" customWidth="1"/>
    <col min="27" max="27" width="13.1640625" style="20" hidden="1" customWidth="1"/>
    <col min="28" max="28" width="19.6640625" style="20" hidden="1" customWidth="1"/>
    <col min="29" max="29" width="13.1640625" style="20" hidden="1" customWidth="1"/>
    <col min="30" max="30" width="24.33203125" style="20" hidden="1" customWidth="1"/>
    <col min="31" max="31" width="18.1640625" style="20" hidden="1" customWidth="1"/>
    <col min="32" max="32" width="13.1640625" style="20" hidden="1" customWidth="1"/>
    <col min="33" max="33" width="11" style="20" hidden="1" customWidth="1"/>
    <col min="34" max="34" width="20.5" style="20" hidden="1" customWidth="1"/>
    <col min="35" max="35" width="15" style="20" hidden="1" customWidth="1"/>
    <col min="36" max="36" width="8.83203125" style="20" hidden="1" customWidth="1"/>
    <col min="37" max="37" width="10" style="20" hidden="1" customWidth="1"/>
    <col min="38" max="39" width="18.1640625" style="20" hidden="1" customWidth="1"/>
    <col min="40" max="40" width="15" style="20" hidden="1" customWidth="1"/>
    <col min="41" max="41" width="13.6640625" style="20" hidden="1" customWidth="1"/>
    <col min="42" max="42" width="13.33203125" style="20" hidden="1" customWidth="1"/>
    <col min="43" max="43" width="14" style="20" hidden="1" customWidth="1"/>
    <col min="44" max="44" width="16.5" style="20" hidden="1" customWidth="1"/>
    <col min="45" max="45" width="15.33203125" style="20" hidden="1" customWidth="1"/>
    <col min="46" max="46" width="10.5" style="20" hidden="1" customWidth="1"/>
    <col min="47" max="16384" width="9.33203125" style="20"/>
  </cols>
  <sheetData>
    <row r="1" spans="1:46" ht="13.5" customHeight="1" x14ac:dyDescent="0.15">
      <c r="A1" s="56"/>
      <c r="B1" s="169"/>
      <c r="C1" s="169"/>
      <c r="D1" s="169"/>
      <c r="E1" s="169"/>
      <c r="F1" s="169"/>
      <c r="G1" s="169"/>
      <c r="H1" s="169"/>
      <c r="I1" s="169"/>
      <c r="J1" s="70"/>
      <c r="K1" s="70"/>
      <c r="L1" s="71"/>
      <c r="M1" s="71"/>
      <c r="N1" s="169" t="s">
        <v>246</v>
      </c>
      <c r="O1" s="169"/>
      <c r="P1" s="170"/>
      <c r="Q1" s="170"/>
      <c r="V1" s="68" t="s">
        <v>260</v>
      </c>
      <c r="W1" s="57" t="s">
        <v>261</v>
      </c>
      <c r="X1" s="57" t="s">
        <v>262</v>
      </c>
      <c r="Y1" s="57" t="s">
        <v>407</v>
      </c>
      <c r="Z1" s="57" t="s">
        <v>408</v>
      </c>
      <c r="AA1" s="57" t="s">
        <v>263</v>
      </c>
      <c r="AB1" s="57" t="s">
        <v>264</v>
      </c>
      <c r="AC1" s="57" t="s">
        <v>265</v>
      </c>
      <c r="AD1" s="57" t="s">
        <v>266</v>
      </c>
      <c r="AE1" s="57" t="s">
        <v>267</v>
      </c>
      <c r="AF1" s="57" t="s">
        <v>268</v>
      </c>
      <c r="AG1" s="57" t="s">
        <v>269</v>
      </c>
      <c r="AH1" s="57" t="s">
        <v>270</v>
      </c>
      <c r="AI1" s="57" t="s">
        <v>271</v>
      </c>
      <c r="AJ1" s="57" t="s">
        <v>272</v>
      </c>
      <c r="AK1" s="57" t="s">
        <v>273</v>
      </c>
      <c r="AL1" s="57" t="s">
        <v>274</v>
      </c>
      <c r="AM1" s="69" t="s">
        <v>275</v>
      </c>
      <c r="AN1" s="57" t="s">
        <v>276</v>
      </c>
      <c r="AO1" s="57" t="s">
        <v>277</v>
      </c>
      <c r="AP1" s="66" t="s">
        <v>412</v>
      </c>
      <c r="AQ1" s="66" t="s">
        <v>413</v>
      </c>
      <c r="AR1" s="53" t="s">
        <v>470</v>
      </c>
      <c r="AS1" s="53" t="s">
        <v>506</v>
      </c>
      <c r="AT1" s="53" t="s">
        <v>524</v>
      </c>
    </row>
    <row r="2" spans="1:46" ht="13.5" customHeight="1" x14ac:dyDescent="0.15">
      <c r="A2" s="56" t="s">
        <v>51</v>
      </c>
      <c r="B2" s="56" t="s">
        <v>9</v>
      </c>
      <c r="C2" s="56" t="s">
        <v>52</v>
      </c>
      <c r="D2" s="56" t="s">
        <v>204</v>
      </c>
      <c r="E2" s="56" t="s">
        <v>205</v>
      </c>
      <c r="F2" s="56" t="s">
        <v>53</v>
      </c>
      <c r="G2" s="56" t="s">
        <v>206</v>
      </c>
      <c r="H2" s="56" t="s">
        <v>207</v>
      </c>
      <c r="I2" s="56" t="s">
        <v>208</v>
      </c>
      <c r="J2" s="56" t="s">
        <v>245</v>
      </c>
      <c r="K2" s="56" t="s">
        <v>243</v>
      </c>
      <c r="L2" s="71" t="s">
        <v>249</v>
      </c>
      <c r="M2" s="71" t="s">
        <v>250</v>
      </c>
      <c r="N2" s="56" t="s">
        <v>247</v>
      </c>
      <c r="O2" s="56" t="s">
        <v>248</v>
      </c>
      <c r="V2" s="51" t="s">
        <v>482</v>
      </c>
      <c r="W2" s="52" t="s">
        <v>41</v>
      </c>
      <c r="X2" s="52" t="s">
        <v>533</v>
      </c>
      <c r="Y2" s="52" t="s">
        <v>278</v>
      </c>
      <c r="Z2" s="52" t="s">
        <v>409</v>
      </c>
      <c r="AA2" s="53" t="s">
        <v>415</v>
      </c>
      <c r="AB2" s="52" t="s">
        <v>401</v>
      </c>
      <c r="AC2" s="52" t="s">
        <v>116</v>
      </c>
      <c r="AD2" s="52" t="s">
        <v>279</v>
      </c>
      <c r="AE2" s="52" t="s">
        <v>280</v>
      </c>
      <c r="AF2" s="52" t="s">
        <v>85</v>
      </c>
      <c r="AG2" s="52" t="s">
        <v>547</v>
      </c>
      <c r="AH2" s="54" t="s">
        <v>119</v>
      </c>
      <c r="AI2" s="54" t="s">
        <v>55</v>
      </c>
      <c r="AJ2" s="52" t="s">
        <v>281</v>
      </c>
      <c r="AK2" s="52">
        <v>304</v>
      </c>
      <c r="AL2" s="52" t="s">
        <v>282</v>
      </c>
      <c r="AM2" s="55" t="s">
        <v>283</v>
      </c>
      <c r="AN2" s="56" t="s">
        <v>284</v>
      </c>
      <c r="AO2" s="57" t="s">
        <v>33</v>
      </c>
      <c r="AP2" s="53" t="s">
        <v>414</v>
      </c>
      <c r="AQ2" s="53" t="s">
        <v>416</v>
      </c>
      <c r="AR2" s="53" t="s">
        <v>478</v>
      </c>
      <c r="AS2" s="67" t="s">
        <v>510</v>
      </c>
      <c r="AT2" s="53" t="s">
        <v>523</v>
      </c>
    </row>
    <row r="3" spans="1:46" ht="13.5" customHeight="1" x14ac:dyDescent="0.15">
      <c r="A3" s="56" t="str">
        <f>IF(B3="","",B3&amp;COUNTIF($B$3:B3,B3))</f>
        <v>202222-K03-60/01</v>
      </c>
      <c r="B3" s="72" t="s">
        <v>127</v>
      </c>
      <c r="C3" s="72" t="s">
        <v>256</v>
      </c>
      <c r="D3" s="73" t="s">
        <v>168</v>
      </c>
      <c r="E3" s="72"/>
      <c r="F3" s="72" t="s">
        <v>257</v>
      </c>
      <c r="G3" s="72"/>
      <c r="H3" s="73"/>
      <c r="I3" s="72"/>
      <c r="J3" s="72" t="str">
        <f>IFERROR(LEFT(B3,FIND("K03",B3)-1),"")</f>
        <v>202222-</v>
      </c>
      <c r="K3" s="72" t="str" cm="1">
        <f t="array" ref="K3:K8">_xlfn.UNIQUE(B3:B1000)</f>
        <v>202222-K03-60/0</v>
      </c>
      <c r="L3" s="71" t="str">
        <f t="shared" ref="L3:L66" si="0">IFERROR(VLOOKUP(K3,N:O,2,0),"")</f>
        <v>可燃、有毒气体检测报警器</v>
      </c>
      <c r="M3" s="71" t="str" cm="1">
        <f t="array" ref="M3:M57">_xlfn._xlws.FILTER(O3:O62,COUNTIF(L3:L61,O3:O62)=0)</f>
        <v>一体化温度变送器</v>
      </c>
      <c r="N3" s="70" t="str">
        <f>J3&amp;"K03-01/0"</f>
        <v>202222-K03-01/0</v>
      </c>
      <c r="O3" s="56" t="s">
        <v>62</v>
      </c>
      <c r="Q3" s="74"/>
      <c r="V3" s="51" t="s">
        <v>483</v>
      </c>
      <c r="W3" s="52" t="s">
        <v>285</v>
      </c>
      <c r="X3" s="52" t="s">
        <v>534</v>
      </c>
      <c r="Y3" s="52" t="s">
        <v>41</v>
      </c>
      <c r="Z3" s="52" t="s">
        <v>410</v>
      </c>
      <c r="AA3" s="53" t="s">
        <v>418</v>
      </c>
      <c r="AB3" s="52" t="s">
        <v>402</v>
      </c>
      <c r="AC3" s="52" t="s">
        <v>115</v>
      </c>
      <c r="AD3" s="52" t="s">
        <v>56</v>
      </c>
      <c r="AE3" s="52" t="s">
        <v>286</v>
      </c>
      <c r="AF3" s="52" t="s">
        <v>287</v>
      </c>
      <c r="AG3" s="52" t="s">
        <v>288</v>
      </c>
      <c r="AH3" s="54" t="s">
        <v>289</v>
      </c>
      <c r="AI3" s="54" t="s">
        <v>290</v>
      </c>
      <c r="AJ3" s="52" t="s">
        <v>291</v>
      </c>
      <c r="AK3" s="52">
        <v>316</v>
      </c>
      <c r="AL3" s="52" t="s">
        <v>292</v>
      </c>
      <c r="AM3" s="55" t="s">
        <v>293</v>
      </c>
      <c r="AN3" s="56" t="s">
        <v>294</v>
      </c>
      <c r="AO3" s="52" t="s">
        <v>295</v>
      </c>
      <c r="AP3" s="53" t="s">
        <v>417</v>
      </c>
      <c r="AQ3" s="53" t="s">
        <v>419</v>
      </c>
      <c r="AR3" s="53" t="s">
        <v>475</v>
      </c>
      <c r="AS3" s="53" t="s">
        <v>514</v>
      </c>
      <c r="AT3" s="53" t="s">
        <v>525</v>
      </c>
    </row>
    <row r="4" spans="1:46" ht="13.5" customHeight="1" x14ac:dyDescent="0.15">
      <c r="A4" s="56" t="str">
        <f>IF(B4="","",B4&amp;COUNTIF($B$3:B4,B4))</f>
        <v>202222-K03-60/02</v>
      </c>
      <c r="B4" s="72" t="s">
        <v>127</v>
      </c>
      <c r="C4" s="72" t="s">
        <v>209</v>
      </c>
      <c r="D4" s="73" t="s">
        <v>170</v>
      </c>
      <c r="E4" s="72"/>
      <c r="F4" s="72" t="s">
        <v>169</v>
      </c>
      <c r="G4" s="72"/>
      <c r="H4" s="73"/>
      <c r="I4" s="72"/>
      <c r="J4" s="72" t="str">
        <f t="shared" ref="J4:J67" si="1">IFERROR(LEFT(B4,FIND("K03",B4)-1),"")</f>
        <v>202222-</v>
      </c>
      <c r="K4" s="72" t="str">
        <v>202222-K03-10/0</v>
      </c>
      <c r="L4" s="71" t="str">
        <f t="shared" si="0"/>
        <v>压力表</v>
      </c>
      <c r="M4" s="71" t="str">
        <v>双金属温度计</v>
      </c>
      <c r="N4" s="70" t="str">
        <f>J3&amp;"K03-02/0"</f>
        <v>202222-K03-02/0</v>
      </c>
      <c r="O4" s="56" t="s">
        <v>34</v>
      </c>
      <c r="Q4" s="74"/>
      <c r="V4" s="51" t="s">
        <v>484</v>
      </c>
      <c r="W4" s="52" t="s">
        <v>161</v>
      </c>
      <c r="X4" s="52" t="s">
        <v>535</v>
      </c>
      <c r="Y4" s="52" t="s">
        <v>285</v>
      </c>
      <c r="Z4" s="52" t="s">
        <v>411</v>
      </c>
      <c r="AA4" s="53" t="s">
        <v>421</v>
      </c>
      <c r="AB4" s="52" t="s">
        <v>403</v>
      </c>
      <c r="AC4" s="52" t="s">
        <v>297</v>
      </c>
      <c r="AD4" s="52" t="s">
        <v>57</v>
      </c>
      <c r="AE4" s="52" t="s">
        <v>298</v>
      </c>
      <c r="AF4" s="52" t="s">
        <v>299</v>
      </c>
      <c r="AG4" s="52" t="s">
        <v>300</v>
      </c>
      <c r="AH4" s="54" t="s">
        <v>301</v>
      </c>
      <c r="AI4" s="54" t="s">
        <v>302</v>
      </c>
      <c r="AJ4" s="52" t="s">
        <v>303</v>
      </c>
      <c r="AK4" s="52" t="s">
        <v>304</v>
      </c>
      <c r="AL4" s="52" t="s">
        <v>305</v>
      </c>
      <c r="AM4" s="55" t="s">
        <v>306</v>
      </c>
      <c r="AN4" s="56" t="s">
        <v>307</v>
      </c>
      <c r="AO4" s="52" t="s">
        <v>308</v>
      </c>
      <c r="AP4" s="53" t="s">
        <v>420</v>
      </c>
      <c r="AQ4" s="53" t="s">
        <v>422</v>
      </c>
      <c r="AR4" s="53" t="s">
        <v>476</v>
      </c>
      <c r="AS4" s="53" t="s">
        <v>519</v>
      </c>
      <c r="AT4" s="53" t="s">
        <v>517</v>
      </c>
    </row>
    <row r="5" spans="1:46" ht="13.5" customHeight="1" x14ac:dyDescent="0.15">
      <c r="A5" s="56" t="str">
        <f>IF(B5="","",B5&amp;COUNTIF($B$3:B5,B5))</f>
        <v>202222-K03-10/01</v>
      </c>
      <c r="B5" s="72" t="s">
        <v>163</v>
      </c>
      <c r="C5" s="72" t="s">
        <v>210</v>
      </c>
      <c r="D5" s="72" t="s">
        <v>171</v>
      </c>
      <c r="E5" s="72"/>
      <c r="F5" s="72" t="s">
        <v>172</v>
      </c>
      <c r="G5" s="72"/>
      <c r="H5" s="73"/>
      <c r="I5" s="72"/>
      <c r="J5" s="72" t="str">
        <f>IFERROR(LEFT(B5,FIND("K03",B5)-1),"")</f>
        <v>202222-</v>
      </c>
      <c r="K5" s="72" t="str">
        <v>202222-K03-61/0</v>
      </c>
      <c r="L5" s="71" t="str">
        <f t="shared" si="0"/>
        <v>pH分析器</v>
      </c>
      <c r="M5" s="71" t="str">
        <v>温度计外套管</v>
      </c>
      <c r="N5" s="70" t="str">
        <f>J3&amp;"K03-03/0"</f>
        <v>202222-K03-03/0</v>
      </c>
      <c r="O5" s="56" t="s">
        <v>129</v>
      </c>
      <c r="Q5" s="74"/>
      <c r="V5" s="51" t="s">
        <v>485</v>
      </c>
      <c r="W5" s="52" t="s">
        <v>309</v>
      </c>
      <c r="X5" s="52" t="s">
        <v>536</v>
      </c>
      <c r="Y5" s="52" t="s">
        <v>310</v>
      </c>
      <c r="Z5" s="52" t="s">
        <v>19</v>
      </c>
      <c r="AA5" s="53" t="s">
        <v>424</v>
      </c>
      <c r="AB5" s="52" t="s">
        <v>404</v>
      </c>
      <c r="AC5" s="52" t="s">
        <v>311</v>
      </c>
      <c r="AD5" s="52" t="s">
        <v>312</v>
      </c>
      <c r="AE5" s="52" t="s">
        <v>313</v>
      </c>
      <c r="AF5" s="52" t="s">
        <v>314</v>
      </c>
      <c r="AG5" s="52" t="s">
        <v>315</v>
      </c>
      <c r="AH5" s="54" t="s">
        <v>316</v>
      </c>
      <c r="AI5" s="54" t="s">
        <v>317</v>
      </c>
      <c r="AJ5" s="52" t="s">
        <v>318</v>
      </c>
      <c r="AK5" s="52" t="s">
        <v>319</v>
      </c>
      <c r="AL5" s="52" t="s">
        <v>320</v>
      </c>
      <c r="AM5" s="55" t="s">
        <v>321</v>
      </c>
      <c r="AN5" s="56" t="s">
        <v>322</v>
      </c>
      <c r="AO5" s="52" t="s">
        <v>323</v>
      </c>
      <c r="AP5" s="53" t="s">
        <v>423</v>
      </c>
      <c r="AQ5" s="53" t="s">
        <v>425</v>
      </c>
      <c r="AR5" s="53" t="s">
        <v>477</v>
      </c>
      <c r="AS5" s="53" t="s">
        <v>507</v>
      </c>
      <c r="AT5" s="53" t="s">
        <v>372</v>
      </c>
    </row>
    <row r="6" spans="1:46" ht="13.5" customHeight="1" x14ac:dyDescent="0.15">
      <c r="A6" s="56" t="str">
        <f>IF(B6="","",B6&amp;COUNTIF($B$3:B6,B6))</f>
        <v>202222-K03-61/01</v>
      </c>
      <c r="B6" s="72" t="s">
        <v>244</v>
      </c>
      <c r="C6" s="72" t="s">
        <v>211</v>
      </c>
      <c r="D6" s="72" t="s">
        <v>171</v>
      </c>
      <c r="E6" s="72"/>
      <c r="F6" s="72" t="s">
        <v>173</v>
      </c>
      <c r="G6" s="72" t="s">
        <v>174</v>
      </c>
      <c r="H6" s="73" t="s">
        <v>202</v>
      </c>
      <c r="I6" s="72"/>
      <c r="J6" s="72" t="str">
        <f t="shared" si="1"/>
        <v>202222-</v>
      </c>
      <c r="K6" s="72" t="str">
        <v>202222-K03-62/0</v>
      </c>
      <c r="L6" s="71" t="str">
        <f t="shared" si="0"/>
        <v>自动分析器</v>
      </c>
      <c r="M6" s="71" t="str">
        <v>铂热电阻</v>
      </c>
      <c r="N6" s="70" t="str">
        <f>J3&amp;"K03-4/0"</f>
        <v>202222-K03-4/0</v>
      </c>
      <c r="O6" s="56" t="s">
        <v>130</v>
      </c>
      <c r="Q6" s="74"/>
      <c r="V6" s="51" t="s">
        <v>486</v>
      </c>
      <c r="W6" s="52" t="s">
        <v>324</v>
      </c>
      <c r="X6" s="52" t="s">
        <v>537</v>
      </c>
      <c r="Y6" s="52" t="s">
        <v>161</v>
      </c>
      <c r="Z6" s="52" t="s">
        <v>398</v>
      </c>
      <c r="AA6" s="53" t="s">
        <v>427</v>
      </c>
      <c r="AB6" s="52" t="s">
        <v>544</v>
      </c>
      <c r="AC6" s="52" t="s">
        <v>325</v>
      </c>
      <c r="AD6" s="52" t="s">
        <v>473</v>
      </c>
      <c r="AE6" s="52" t="s">
        <v>326</v>
      </c>
      <c r="AF6" s="52" t="s">
        <v>327</v>
      </c>
      <c r="AG6" s="52" t="s">
        <v>19</v>
      </c>
      <c r="AH6" s="54" t="s">
        <v>328</v>
      </c>
      <c r="AI6" s="54" t="s">
        <v>329</v>
      </c>
      <c r="AJ6" s="52" t="s">
        <v>330</v>
      </c>
      <c r="AK6" s="52" t="s">
        <v>331</v>
      </c>
      <c r="AL6" s="52" t="s">
        <v>332</v>
      </c>
      <c r="AM6" s="55" t="s">
        <v>333</v>
      </c>
      <c r="AN6" s="56" t="s">
        <v>334</v>
      </c>
      <c r="AO6" s="52"/>
      <c r="AP6" s="53" t="s">
        <v>426</v>
      </c>
      <c r="AQ6" s="53" t="s">
        <v>428</v>
      </c>
      <c r="AR6" s="53"/>
      <c r="AS6" s="53" t="s">
        <v>378</v>
      </c>
      <c r="AT6" s="53"/>
    </row>
    <row r="7" spans="1:46" ht="13.5" customHeight="1" x14ac:dyDescent="0.15">
      <c r="A7" s="56" t="str">
        <f>IF(B7="","",B7&amp;COUNTIF($B$3:B7,B7))</f>
        <v>202222-K03-62/01</v>
      </c>
      <c r="B7" s="72" t="s">
        <v>251</v>
      </c>
      <c r="C7" s="72" t="s">
        <v>212</v>
      </c>
      <c r="D7" s="73" t="s">
        <v>175</v>
      </c>
      <c r="E7" s="72"/>
      <c r="F7" s="72" t="s">
        <v>176</v>
      </c>
      <c r="G7" s="72"/>
      <c r="H7" s="73"/>
      <c r="I7" s="72"/>
      <c r="J7" s="72" t="str">
        <f t="shared" si="1"/>
        <v>202222-</v>
      </c>
      <c r="K7" s="72" t="str">
        <v>202222-K03-97/0</v>
      </c>
      <c r="L7" s="71" t="str">
        <f t="shared" si="0"/>
        <v>手动按钮</v>
      </c>
      <c r="M7" s="71" t="str">
        <v>热电偶</v>
      </c>
      <c r="N7" s="70" t="str">
        <f>J3&amp;"K03-05/0"</f>
        <v>202222-K03-05/0</v>
      </c>
      <c r="O7" s="56" t="s">
        <v>131</v>
      </c>
      <c r="Q7" s="74"/>
      <c r="V7" s="51" t="s">
        <v>496</v>
      </c>
      <c r="W7" s="52" t="s">
        <v>336</v>
      </c>
      <c r="X7" s="52" t="s">
        <v>538</v>
      </c>
      <c r="Y7" s="52" t="s">
        <v>309</v>
      </c>
      <c r="Z7" s="52" t="s">
        <v>480</v>
      </c>
      <c r="AA7" s="53" t="s">
        <v>430</v>
      </c>
      <c r="AB7" s="52" t="s">
        <v>337</v>
      </c>
      <c r="AC7" s="52" t="s">
        <v>338</v>
      </c>
      <c r="AD7" s="52" t="s">
        <v>471</v>
      </c>
      <c r="AE7" s="52" t="s">
        <v>339</v>
      </c>
      <c r="AF7" s="52" t="s">
        <v>340</v>
      </c>
      <c r="AG7" s="52" t="s">
        <v>398</v>
      </c>
      <c r="AH7" s="54" t="s">
        <v>341</v>
      </c>
      <c r="AI7" s="54" t="s">
        <v>120</v>
      </c>
      <c r="AJ7" s="52" t="s">
        <v>342</v>
      </c>
      <c r="AK7" s="52" t="s">
        <v>122</v>
      </c>
      <c r="AL7" s="52" t="s">
        <v>160</v>
      </c>
      <c r="AM7" s="55" t="s">
        <v>343</v>
      </c>
      <c r="AN7" s="56" t="s">
        <v>344</v>
      </c>
      <c r="AO7" s="52"/>
      <c r="AP7" s="53" t="s">
        <v>429</v>
      </c>
      <c r="AQ7" s="53" t="s">
        <v>431</v>
      </c>
      <c r="AR7" s="53"/>
      <c r="AS7" s="53" t="s">
        <v>508</v>
      </c>
      <c r="AT7" s="53"/>
    </row>
    <row r="8" spans="1:46" ht="13.5" customHeight="1" x14ac:dyDescent="0.15">
      <c r="A8" s="56" t="str">
        <f>IF(B8="","",B8&amp;COUNTIF($B$3:B8,B8))</f>
        <v>202222-K03-61/02</v>
      </c>
      <c r="B8" s="72" t="s">
        <v>244</v>
      </c>
      <c r="C8" s="72" t="s">
        <v>213</v>
      </c>
      <c r="D8" s="73" t="s">
        <v>177</v>
      </c>
      <c r="E8" s="72"/>
      <c r="F8" s="72" t="s">
        <v>176</v>
      </c>
      <c r="G8" s="72"/>
      <c r="H8" s="73"/>
      <c r="I8" s="72"/>
      <c r="J8" s="72" t="str">
        <f t="shared" si="1"/>
        <v>202222-</v>
      </c>
      <c r="K8" s="72">
        <v>0</v>
      </c>
      <c r="L8" s="71" t="str">
        <f t="shared" si="0"/>
        <v/>
      </c>
      <c r="M8" s="71" t="str">
        <v>带电接点双金属温度计</v>
      </c>
      <c r="N8" s="70" t="str">
        <f>J3&amp;"K03-06/0"</f>
        <v>202222-K03-06/0</v>
      </c>
      <c r="O8" s="56" t="s">
        <v>132</v>
      </c>
      <c r="Q8" s="74"/>
      <c r="V8" s="51" t="s">
        <v>487</v>
      </c>
      <c r="W8" s="52" t="s">
        <v>19</v>
      </c>
      <c r="X8" s="52" t="s">
        <v>539</v>
      </c>
      <c r="Y8" s="52" t="s">
        <v>324</v>
      </c>
      <c r="Z8" s="52"/>
      <c r="AA8" s="53" t="s">
        <v>433</v>
      </c>
      <c r="AB8" s="52" t="s">
        <v>405</v>
      </c>
      <c r="AC8" s="52" t="s">
        <v>19</v>
      </c>
      <c r="AD8" s="52" t="s">
        <v>472</v>
      </c>
      <c r="AE8" s="52" t="s">
        <v>19</v>
      </c>
      <c r="AF8" s="52" t="s">
        <v>121</v>
      </c>
      <c r="AG8" s="52" t="s">
        <v>513</v>
      </c>
      <c r="AH8" s="54" t="s">
        <v>345</v>
      </c>
      <c r="AI8" s="54" t="s">
        <v>346</v>
      </c>
      <c r="AJ8" s="52" t="s">
        <v>347</v>
      </c>
      <c r="AK8" s="52" t="s">
        <v>123</v>
      </c>
      <c r="AL8" s="52" t="s">
        <v>19</v>
      </c>
      <c r="AM8" s="55" t="s">
        <v>348</v>
      </c>
      <c r="AN8" s="56" t="s">
        <v>349</v>
      </c>
      <c r="AO8" s="52"/>
      <c r="AP8" s="53" t="s">
        <v>432</v>
      </c>
      <c r="AQ8" s="53" t="s">
        <v>434</v>
      </c>
      <c r="AR8" s="53"/>
      <c r="AS8" s="53" t="s">
        <v>509</v>
      </c>
      <c r="AT8" s="53"/>
    </row>
    <row r="9" spans="1:46" ht="13.5" customHeight="1" x14ac:dyDescent="0.15">
      <c r="A9" s="56" t="str">
        <f>IF(B9="","",B9&amp;COUNTIF($B$3:B9,B9))</f>
        <v>202222-K03-97/01</v>
      </c>
      <c r="B9" s="72" t="s">
        <v>252</v>
      </c>
      <c r="C9" s="72" t="s">
        <v>214</v>
      </c>
      <c r="D9" s="73" t="s">
        <v>178</v>
      </c>
      <c r="E9" s="72"/>
      <c r="F9" s="72" t="s">
        <v>179</v>
      </c>
      <c r="G9" s="72"/>
      <c r="H9" s="73"/>
      <c r="I9" s="72"/>
      <c r="J9" s="72" t="str">
        <f t="shared" si="1"/>
        <v>202222-</v>
      </c>
      <c r="K9" s="72"/>
      <c r="L9" s="71" t="str">
        <f t="shared" si="0"/>
        <v/>
      </c>
      <c r="M9" s="71" t="str">
        <v>温度开关</v>
      </c>
      <c r="N9" s="70" t="str">
        <f>J3&amp;"K03-07/0"</f>
        <v>202222-K03-07/0</v>
      </c>
      <c r="O9" s="56" t="s">
        <v>89</v>
      </c>
      <c r="Q9" s="74"/>
      <c r="V9" s="51" t="s">
        <v>488</v>
      </c>
      <c r="W9" s="52" t="s">
        <v>398</v>
      </c>
      <c r="X9" s="52" t="s">
        <v>540</v>
      </c>
      <c r="Y9" s="52" t="s">
        <v>336</v>
      </c>
      <c r="Z9" s="52"/>
      <c r="AA9" s="53" t="s">
        <v>435</v>
      </c>
      <c r="AB9" s="52" t="s">
        <v>350</v>
      </c>
      <c r="AC9" s="52" t="s">
        <v>398</v>
      </c>
      <c r="AD9" s="52" t="s">
        <v>479</v>
      </c>
      <c r="AE9" s="52" t="s">
        <v>398</v>
      </c>
      <c r="AF9" s="52" t="s">
        <v>118</v>
      </c>
      <c r="AG9" s="52"/>
      <c r="AH9" s="58" t="s">
        <v>351</v>
      </c>
      <c r="AI9" s="52" t="s">
        <v>19</v>
      </c>
      <c r="AJ9" s="52" t="s">
        <v>352</v>
      </c>
      <c r="AK9" s="52" t="s">
        <v>124</v>
      </c>
      <c r="AL9" s="52" t="s">
        <v>398</v>
      </c>
      <c r="AM9" s="55" t="s">
        <v>353</v>
      </c>
      <c r="AN9" s="56" t="s">
        <v>258</v>
      </c>
      <c r="AO9" s="52"/>
      <c r="AP9" s="55" t="s">
        <v>19</v>
      </c>
      <c r="AQ9" s="53" t="s">
        <v>436</v>
      </c>
      <c r="AR9" s="53"/>
      <c r="AS9" s="53" t="s">
        <v>511</v>
      </c>
      <c r="AT9" s="53"/>
    </row>
    <row r="10" spans="1:46" ht="13.5" customHeight="1" x14ac:dyDescent="0.15">
      <c r="A10" s="56" t="str">
        <f>IF(B10="","",B10&amp;COUNTIF($B$3:B10,B10))</f>
        <v>202222-K03-61/03</v>
      </c>
      <c r="B10" s="72" t="s">
        <v>244</v>
      </c>
      <c r="C10" s="72" t="s">
        <v>215</v>
      </c>
      <c r="D10" s="73" t="s">
        <v>180</v>
      </c>
      <c r="E10" s="72"/>
      <c r="F10" s="72" t="s">
        <v>181</v>
      </c>
      <c r="G10" s="72"/>
      <c r="H10" s="73"/>
      <c r="I10" s="72"/>
      <c r="J10" s="72" t="str">
        <f t="shared" si="1"/>
        <v>202222-</v>
      </c>
      <c r="K10" s="72"/>
      <c r="L10" s="71" t="str">
        <f t="shared" si="0"/>
        <v/>
      </c>
      <c r="M10" s="71" t="str">
        <v>温度变送器</v>
      </c>
      <c r="N10" s="70" t="str">
        <f>J3&amp;"K03-08/0"</f>
        <v>202222-K03-08/0</v>
      </c>
      <c r="O10" s="56" t="s">
        <v>133</v>
      </c>
      <c r="Q10" s="74"/>
      <c r="V10" s="51" t="s">
        <v>489</v>
      </c>
      <c r="W10" s="52" t="s">
        <v>354</v>
      </c>
      <c r="X10" s="52" t="s">
        <v>541</v>
      </c>
      <c r="Y10" s="52" t="s">
        <v>354</v>
      </c>
      <c r="Z10" s="52"/>
      <c r="AA10" s="53" t="s">
        <v>164</v>
      </c>
      <c r="AB10" s="52" t="s">
        <v>355</v>
      </c>
      <c r="AC10" s="52"/>
      <c r="AD10" s="52" t="s">
        <v>399</v>
      </c>
      <c r="AE10" s="52"/>
      <c r="AF10" s="52" t="s">
        <v>107</v>
      </c>
      <c r="AG10" s="52"/>
      <c r="AH10" s="54" t="s">
        <v>356</v>
      </c>
      <c r="AI10" s="52" t="s">
        <v>398</v>
      </c>
      <c r="AJ10" s="52" t="s">
        <v>357</v>
      </c>
      <c r="AK10" s="52" t="s">
        <v>358</v>
      </c>
      <c r="AL10" s="52"/>
      <c r="AM10" s="55" t="s">
        <v>19</v>
      </c>
      <c r="AN10" s="56" t="s">
        <v>359</v>
      </c>
      <c r="AO10" s="52"/>
      <c r="AP10" s="55" t="s">
        <v>398</v>
      </c>
      <c r="AQ10" s="53" t="s">
        <v>437</v>
      </c>
      <c r="AR10" s="53"/>
      <c r="AS10" s="53" t="s">
        <v>512</v>
      </c>
      <c r="AT10" s="53"/>
    </row>
    <row r="11" spans="1:46" ht="13.5" customHeight="1" x14ac:dyDescent="0.15">
      <c r="A11" s="56" t="str">
        <f>IF(B11="","",B11&amp;COUNTIF($B$3:B11,B11))</f>
        <v>202222-K03-61/04</v>
      </c>
      <c r="B11" s="72" t="s">
        <v>244</v>
      </c>
      <c r="C11" s="72" t="s">
        <v>216</v>
      </c>
      <c r="D11" s="72" t="s">
        <v>182</v>
      </c>
      <c r="E11" s="72"/>
      <c r="F11" s="72" t="s">
        <v>169</v>
      </c>
      <c r="G11" s="72"/>
      <c r="H11" s="73"/>
      <c r="I11" s="72"/>
      <c r="J11" s="72" t="str">
        <f t="shared" si="1"/>
        <v>202222-</v>
      </c>
      <c r="K11" s="72"/>
      <c r="L11" s="71" t="str">
        <f t="shared" si="0"/>
        <v/>
      </c>
      <c r="M11" s="71" t="str">
        <v>隔膜压力表</v>
      </c>
      <c r="N11" s="70" t="str">
        <f>J3&amp;"K03-10/0"</f>
        <v>202222-K03-10/0</v>
      </c>
      <c r="O11" s="56" t="s">
        <v>39</v>
      </c>
      <c r="V11" s="51" t="s">
        <v>492</v>
      </c>
      <c r="W11" s="52" t="s">
        <v>361</v>
      </c>
      <c r="X11" s="52" t="s">
        <v>542</v>
      </c>
      <c r="Y11" s="52" t="s">
        <v>19</v>
      </c>
      <c r="Z11" s="52"/>
      <c r="AA11" s="53" t="s">
        <v>438</v>
      </c>
      <c r="AB11" s="52" t="s">
        <v>362</v>
      </c>
      <c r="AC11" s="52"/>
      <c r="AD11" s="52" t="s">
        <v>396</v>
      </c>
      <c r="AE11" s="52"/>
      <c r="AF11" s="52" t="s">
        <v>162</v>
      </c>
      <c r="AG11" s="52"/>
      <c r="AH11" s="52" t="s">
        <v>19</v>
      </c>
      <c r="AI11" s="52" t="s">
        <v>363</v>
      </c>
      <c r="AJ11" s="52" t="s">
        <v>364</v>
      </c>
      <c r="AK11" s="52" t="s">
        <v>365</v>
      </c>
      <c r="AL11" s="52"/>
      <c r="AM11" s="55" t="s">
        <v>398</v>
      </c>
      <c r="AN11" s="56" t="s">
        <v>366</v>
      </c>
      <c r="AO11" s="52"/>
      <c r="AP11" s="53"/>
      <c r="AQ11" s="53" t="s">
        <v>439</v>
      </c>
      <c r="AR11" s="53"/>
      <c r="AS11" s="53" t="s">
        <v>517</v>
      </c>
      <c r="AT11" s="53"/>
    </row>
    <row r="12" spans="1:46" ht="13.5" customHeight="1" x14ac:dyDescent="0.15">
      <c r="A12" s="56" t="str">
        <f>IF(B12="","",B12&amp;COUNTIF($B$3:B12,B12))</f>
        <v>202222-K03-61/05</v>
      </c>
      <c r="B12" s="72" t="s">
        <v>244</v>
      </c>
      <c r="C12" s="72" t="s">
        <v>217</v>
      </c>
      <c r="D12" s="72" t="s">
        <v>182</v>
      </c>
      <c r="E12" s="72"/>
      <c r="F12" s="72" t="s">
        <v>183</v>
      </c>
      <c r="G12" s="72" t="s">
        <v>184</v>
      </c>
      <c r="H12" s="73" t="s">
        <v>203</v>
      </c>
      <c r="I12" s="72"/>
      <c r="J12" s="72" t="str">
        <f t="shared" si="1"/>
        <v>202222-</v>
      </c>
      <c r="K12" s="72"/>
      <c r="L12" s="71" t="str">
        <f t="shared" si="0"/>
        <v/>
      </c>
      <c r="M12" s="71" t="str">
        <v>压力变送器</v>
      </c>
      <c r="N12" s="70" t="str">
        <f>J3&amp;"K03-10/0"</f>
        <v>202222-K03-10/0</v>
      </c>
      <c r="O12" s="56" t="s">
        <v>90</v>
      </c>
      <c r="V12" s="51" t="s">
        <v>490</v>
      </c>
      <c r="W12" s="52" t="s">
        <v>310</v>
      </c>
      <c r="X12" s="52" t="s">
        <v>19</v>
      </c>
      <c r="Y12" s="52" t="s">
        <v>398</v>
      </c>
      <c r="Z12" s="52"/>
      <c r="AA12" s="53" t="s">
        <v>440</v>
      </c>
      <c r="AB12" s="52" t="s">
        <v>367</v>
      </c>
      <c r="AC12" s="52"/>
      <c r="AD12" s="52" t="s">
        <v>19</v>
      </c>
      <c r="AE12" s="52"/>
      <c r="AF12" s="52" t="s">
        <v>368</v>
      </c>
      <c r="AG12" s="52"/>
      <c r="AH12" s="52" t="s">
        <v>398</v>
      </c>
      <c r="AI12" s="52" t="s">
        <v>369</v>
      </c>
      <c r="AJ12" s="52" t="s">
        <v>167</v>
      </c>
      <c r="AK12" s="52" t="s">
        <v>19</v>
      </c>
      <c r="AL12" s="52"/>
      <c r="AM12" s="55"/>
      <c r="AN12" s="56" t="s">
        <v>370</v>
      </c>
      <c r="AO12" s="52"/>
      <c r="AP12" s="53"/>
      <c r="AQ12" s="53" t="s">
        <v>441</v>
      </c>
      <c r="AR12" s="53"/>
      <c r="AS12" s="53" t="s">
        <v>372</v>
      </c>
      <c r="AT12" s="53"/>
    </row>
    <row r="13" spans="1:46" ht="13.5" customHeight="1" x14ac:dyDescent="0.15">
      <c r="A13" s="56" t="str">
        <f>IF(B13="","",B13&amp;COUNTIF($B$3:B13,B13))</f>
        <v>202222-K03-61/06</v>
      </c>
      <c r="B13" s="72" t="s">
        <v>244</v>
      </c>
      <c r="C13" s="72" t="s">
        <v>218</v>
      </c>
      <c r="D13" s="72" t="s">
        <v>185</v>
      </c>
      <c r="E13" s="72"/>
      <c r="F13" s="72" t="s">
        <v>186</v>
      </c>
      <c r="G13" s="72"/>
      <c r="H13" s="73"/>
      <c r="I13" s="72"/>
      <c r="J13" s="72" t="str">
        <f t="shared" si="1"/>
        <v>202222-</v>
      </c>
      <c r="K13" s="72"/>
      <c r="L13" s="71" t="str">
        <f t="shared" si="0"/>
        <v/>
      </c>
      <c r="M13" s="71" t="str">
        <v>差压变送器（压力）</v>
      </c>
      <c r="N13" s="70" t="str">
        <f>J3&amp;"K03-12/0"</f>
        <v>202222-K03-12/0</v>
      </c>
      <c r="O13" s="56" t="s">
        <v>35</v>
      </c>
      <c r="V13" s="51" t="s">
        <v>491</v>
      </c>
      <c r="W13" s="52" t="s">
        <v>371</v>
      </c>
      <c r="X13" s="52" t="s">
        <v>398</v>
      </c>
      <c r="Y13" s="52" t="s">
        <v>361</v>
      </c>
      <c r="Z13" s="52"/>
      <c r="AA13" s="53" t="s">
        <v>442</v>
      </c>
      <c r="AB13" s="52" t="s">
        <v>372</v>
      </c>
      <c r="AC13" s="52"/>
      <c r="AD13" s="52" t="s">
        <v>398</v>
      </c>
      <c r="AE13" s="52"/>
      <c r="AF13" s="52" t="s">
        <v>126</v>
      </c>
      <c r="AG13" s="52"/>
      <c r="AH13" s="52" t="s">
        <v>373</v>
      </c>
      <c r="AI13" s="52"/>
      <c r="AJ13" s="52" t="s">
        <v>120</v>
      </c>
      <c r="AK13" s="52" t="s">
        <v>398</v>
      </c>
      <c r="AL13" s="52"/>
      <c r="AM13" s="55"/>
      <c r="AN13" s="56" t="s">
        <v>374</v>
      </c>
      <c r="AO13" s="52"/>
      <c r="AP13" s="53"/>
      <c r="AQ13" s="52" t="s">
        <v>443</v>
      </c>
      <c r="AR13" s="53"/>
      <c r="AS13" s="53" t="s">
        <v>515</v>
      </c>
      <c r="AT13" s="53"/>
    </row>
    <row r="14" spans="1:46" ht="13.5" customHeight="1" x14ac:dyDescent="0.15">
      <c r="A14" s="56" t="str">
        <f>IF(B14="","",B14&amp;COUNTIF($B$3:B14,B14))</f>
        <v>202222-K03-61/07</v>
      </c>
      <c r="B14" s="72" t="s">
        <v>244</v>
      </c>
      <c r="C14" s="72" t="s">
        <v>219</v>
      </c>
      <c r="D14" s="72" t="s">
        <v>187</v>
      </c>
      <c r="E14" s="72"/>
      <c r="F14" s="72" t="s">
        <v>186</v>
      </c>
      <c r="G14" s="72"/>
      <c r="H14" s="73"/>
      <c r="I14" s="72"/>
      <c r="J14" s="72" t="str">
        <f t="shared" si="1"/>
        <v>202222-</v>
      </c>
      <c r="K14" s="72"/>
      <c r="L14" s="71" t="str">
        <f t="shared" si="0"/>
        <v/>
      </c>
      <c r="M14" s="71" t="str">
        <v>压力（差压）开关</v>
      </c>
      <c r="N14" s="70" t="str">
        <f>J3&amp;"K03-13/0"</f>
        <v>202222-K03-13/0</v>
      </c>
      <c r="O14" s="56" t="s">
        <v>134</v>
      </c>
      <c r="V14" s="51" t="s">
        <v>414</v>
      </c>
      <c r="W14" s="52" t="s">
        <v>375</v>
      </c>
      <c r="X14" s="52" t="s">
        <v>528</v>
      </c>
      <c r="Y14" s="52" t="s">
        <v>310</v>
      </c>
      <c r="Z14" s="52"/>
      <c r="AA14" s="53" t="s">
        <v>444</v>
      </c>
      <c r="AB14" s="52" t="s">
        <v>543</v>
      </c>
      <c r="AC14" s="52"/>
      <c r="AD14" s="52"/>
      <c r="AE14" s="52"/>
      <c r="AF14" s="52" t="s">
        <v>40</v>
      </c>
      <c r="AG14" s="52"/>
      <c r="AH14" s="52" t="s">
        <v>376</v>
      </c>
      <c r="AI14" s="52"/>
      <c r="AJ14" s="52" t="s">
        <v>19</v>
      </c>
      <c r="AK14" s="52"/>
      <c r="AL14" s="52"/>
      <c r="AM14" s="55"/>
      <c r="AN14" s="56"/>
      <c r="AO14" s="52"/>
      <c r="AP14" s="53"/>
      <c r="AQ14" s="52" t="s">
        <v>445</v>
      </c>
      <c r="AR14" s="53"/>
      <c r="AS14" s="53" t="s">
        <v>516</v>
      </c>
      <c r="AT14" s="53"/>
    </row>
    <row r="15" spans="1:46" ht="13.5" customHeight="1" x14ac:dyDescent="0.15">
      <c r="A15" s="56" t="str">
        <f>IF(B15="","",B15&amp;COUNTIF($B$3:B15,B15))</f>
        <v>202222-K03-61/08</v>
      </c>
      <c r="B15" s="72" t="s">
        <v>244</v>
      </c>
      <c r="C15" s="72" t="s">
        <v>220</v>
      </c>
      <c r="D15" s="72" t="s">
        <v>188</v>
      </c>
      <c r="E15" s="72"/>
      <c r="F15" s="72" t="s">
        <v>169</v>
      </c>
      <c r="G15" s="72"/>
      <c r="H15" s="73"/>
      <c r="I15" s="72"/>
      <c r="J15" s="72" t="str">
        <f t="shared" si="1"/>
        <v>202222-</v>
      </c>
      <c r="K15" s="72"/>
      <c r="L15" s="71" t="str">
        <f t="shared" si="0"/>
        <v/>
      </c>
      <c r="M15" s="71" t="str">
        <v>带电接点压力表</v>
      </c>
      <c r="N15" s="70" t="str">
        <f>J3&amp;"K03-14/0"</f>
        <v>202222-K03-14/0</v>
      </c>
      <c r="O15" s="56" t="s">
        <v>135</v>
      </c>
      <c r="V15" s="51" t="s">
        <v>493</v>
      </c>
      <c r="W15" s="52" t="s">
        <v>377</v>
      </c>
      <c r="X15" s="52" t="s">
        <v>529</v>
      </c>
      <c r="Y15" s="52" t="s">
        <v>371</v>
      </c>
      <c r="Z15" s="52"/>
      <c r="AA15" s="53" t="s">
        <v>446</v>
      </c>
      <c r="AB15" s="52" t="s">
        <v>378</v>
      </c>
      <c r="AC15" s="52"/>
      <c r="AD15" s="52"/>
      <c r="AE15" s="52"/>
      <c r="AF15" s="52" t="s">
        <v>379</v>
      </c>
      <c r="AG15" s="52"/>
      <c r="AH15" s="59" t="s">
        <v>253</v>
      </c>
      <c r="AI15" s="52"/>
      <c r="AJ15" s="52" t="s">
        <v>398</v>
      </c>
      <c r="AK15" s="52"/>
      <c r="AL15" s="52"/>
      <c r="AM15" s="55"/>
      <c r="AN15" s="56"/>
      <c r="AO15" s="52"/>
      <c r="AP15" s="53"/>
      <c r="AQ15" s="52" t="s">
        <v>447</v>
      </c>
      <c r="AR15" s="53"/>
      <c r="AS15" s="53" t="s">
        <v>518</v>
      </c>
      <c r="AT15" s="53"/>
    </row>
    <row r="16" spans="1:46" ht="13.5" customHeight="1" x14ac:dyDescent="0.15">
      <c r="A16" s="56" t="str">
        <f>IF(B16="","",B16&amp;COUNTIF($B$3:B16,B16))</f>
        <v>202222-K03-61/09</v>
      </c>
      <c r="B16" s="72" t="s">
        <v>244</v>
      </c>
      <c r="C16" s="72" t="s">
        <v>221</v>
      </c>
      <c r="D16" s="73" t="s">
        <v>189</v>
      </c>
      <c r="E16" s="72"/>
      <c r="F16" s="72" t="s">
        <v>179</v>
      </c>
      <c r="G16" s="72"/>
      <c r="H16" s="73"/>
      <c r="I16" s="72"/>
      <c r="J16" s="72" t="str">
        <f t="shared" si="1"/>
        <v>202222-</v>
      </c>
      <c r="K16" s="72"/>
      <c r="L16" s="71" t="str">
        <f t="shared" si="0"/>
        <v/>
      </c>
      <c r="M16" s="71" t="str">
        <v>节流元件</v>
      </c>
      <c r="N16" s="70" t="str">
        <f>J3&amp;"K03-15/0"</f>
        <v>202222-K03-15/0</v>
      </c>
      <c r="O16" s="56" t="s">
        <v>91</v>
      </c>
      <c r="V16" s="51" t="s">
        <v>494</v>
      </c>
      <c r="W16" s="52"/>
      <c r="X16" s="52" t="s">
        <v>531</v>
      </c>
      <c r="Y16" s="52" t="s">
        <v>375</v>
      </c>
      <c r="Z16" s="52"/>
      <c r="AA16" s="53" t="s">
        <v>448</v>
      </c>
      <c r="AB16" s="52" t="s">
        <v>545</v>
      </c>
      <c r="AC16" s="52"/>
      <c r="AD16" s="52"/>
      <c r="AE16" s="52"/>
      <c r="AF16" s="52" t="s">
        <v>380</v>
      </c>
      <c r="AG16" s="52"/>
      <c r="AH16" s="59" t="s">
        <v>254</v>
      </c>
      <c r="AI16" s="52"/>
      <c r="AJ16" s="52" t="s">
        <v>381</v>
      </c>
      <c r="AK16" s="52"/>
      <c r="AL16" s="52"/>
      <c r="AM16" s="55"/>
      <c r="AN16" s="56"/>
      <c r="AO16" s="52"/>
      <c r="AP16" s="53"/>
      <c r="AQ16" s="52" t="s">
        <v>449</v>
      </c>
      <c r="AR16" s="53"/>
      <c r="AS16" s="53" t="s">
        <v>520</v>
      </c>
      <c r="AT16" s="53"/>
    </row>
    <row r="17" spans="1:46" ht="13.5" customHeight="1" x14ac:dyDescent="0.15">
      <c r="A17" s="56" t="str">
        <f>IF(B17="","",B17&amp;COUNTIF($B$3:B17,B17))</f>
        <v>202222-K03-61/010</v>
      </c>
      <c r="B17" s="72" t="s">
        <v>244</v>
      </c>
      <c r="C17" s="72" t="s">
        <v>222</v>
      </c>
      <c r="D17" s="72" t="s">
        <v>190</v>
      </c>
      <c r="E17" s="72"/>
      <c r="F17" s="72" t="s">
        <v>172</v>
      </c>
      <c r="G17" s="72"/>
      <c r="H17" s="73"/>
      <c r="I17" s="72"/>
      <c r="J17" s="72" t="str">
        <f t="shared" si="1"/>
        <v>202222-</v>
      </c>
      <c r="K17" s="72"/>
      <c r="L17" s="71" t="str">
        <f t="shared" si="0"/>
        <v/>
      </c>
      <c r="M17" s="71" t="str">
        <v>差压变送器（流量）</v>
      </c>
      <c r="N17" s="70" t="str">
        <f>J3&amp;"K03-20/0"</f>
        <v>202222-K03-20/0</v>
      </c>
      <c r="O17" s="56" t="s">
        <v>136</v>
      </c>
      <c r="V17" s="51" t="s">
        <v>296</v>
      </c>
      <c r="W17" s="52"/>
      <c r="X17" s="52" t="s">
        <v>530</v>
      </c>
      <c r="Y17" s="52" t="s">
        <v>377</v>
      </c>
      <c r="Z17" s="52"/>
      <c r="AA17" s="53" t="s">
        <v>450</v>
      </c>
      <c r="AB17" s="52" t="s">
        <v>117</v>
      </c>
      <c r="AC17" s="52"/>
      <c r="AD17" s="52"/>
      <c r="AE17" s="52"/>
      <c r="AF17" s="52" t="s">
        <v>382</v>
      </c>
      <c r="AG17" s="52"/>
      <c r="AH17" s="59" t="s">
        <v>255</v>
      </c>
      <c r="AI17" s="52"/>
      <c r="AJ17" s="52" t="s">
        <v>383</v>
      </c>
      <c r="AK17" s="52"/>
      <c r="AL17" s="52"/>
      <c r="AM17" s="55"/>
      <c r="AN17" s="56"/>
      <c r="AO17" s="52"/>
      <c r="AP17" s="53"/>
      <c r="AQ17" s="52" t="s">
        <v>451</v>
      </c>
      <c r="AR17" s="53"/>
      <c r="AS17" s="53" t="s">
        <v>521</v>
      </c>
      <c r="AT17" s="53"/>
    </row>
    <row r="18" spans="1:46" ht="13.5" customHeight="1" x14ac:dyDescent="0.15">
      <c r="A18" s="56" t="str">
        <f>IF(B18="","",B18&amp;COUNTIF($B$3:B18,B18))</f>
        <v>202222-K03-61/011</v>
      </c>
      <c r="B18" s="72" t="s">
        <v>244</v>
      </c>
      <c r="C18" s="72" t="s">
        <v>223</v>
      </c>
      <c r="D18" s="73" t="s">
        <v>191</v>
      </c>
      <c r="E18" s="72"/>
      <c r="F18" s="72" t="s">
        <v>179</v>
      </c>
      <c r="G18" s="72"/>
      <c r="H18" s="73"/>
      <c r="I18" s="72"/>
      <c r="J18" s="72" t="str">
        <f t="shared" si="1"/>
        <v>202222-</v>
      </c>
      <c r="K18" s="72"/>
      <c r="L18" s="71" t="str">
        <f t="shared" si="0"/>
        <v/>
      </c>
      <c r="M18" s="71" t="str">
        <v>电磁流量计</v>
      </c>
      <c r="N18" s="70" t="str">
        <f>J3&amp;"K03-21/0"</f>
        <v>202222-K03-21/0</v>
      </c>
      <c r="O18" s="56" t="s">
        <v>137</v>
      </c>
      <c r="V18" s="51" t="s">
        <v>495</v>
      </c>
      <c r="W18" s="52"/>
      <c r="X18" s="52" t="s">
        <v>532</v>
      </c>
      <c r="Y18" s="52"/>
      <c r="Z18" s="52"/>
      <c r="AA18" s="53" t="s">
        <v>452</v>
      </c>
      <c r="AB18" s="52" t="s">
        <v>406</v>
      </c>
      <c r="AC18" s="52"/>
      <c r="AD18" s="52"/>
      <c r="AE18" s="52"/>
      <c r="AF18" s="52" t="s">
        <v>384</v>
      </c>
      <c r="AG18" s="52"/>
      <c r="AH18" s="59"/>
      <c r="AI18" s="52"/>
      <c r="AJ18" s="52"/>
      <c r="AK18" s="52"/>
      <c r="AL18" s="52"/>
      <c r="AM18" s="55"/>
      <c r="AN18" s="56"/>
      <c r="AO18" s="52"/>
      <c r="AP18" s="53"/>
      <c r="AQ18" s="52" t="s">
        <v>453</v>
      </c>
      <c r="AR18" s="53"/>
      <c r="AS18" s="53" t="s">
        <v>522</v>
      </c>
      <c r="AT18" s="53"/>
    </row>
    <row r="19" spans="1:46" ht="13.5" customHeight="1" x14ac:dyDescent="0.15">
      <c r="A19" s="56" t="str">
        <f>IF(B19="","",B19&amp;COUNTIF($B$3:B19,B19))</f>
        <v>202222-K03-61/012</v>
      </c>
      <c r="B19" s="72" t="s">
        <v>244</v>
      </c>
      <c r="C19" s="72" t="s">
        <v>224</v>
      </c>
      <c r="D19" s="72" t="s">
        <v>191</v>
      </c>
      <c r="E19" s="72"/>
      <c r="F19" s="72" t="s">
        <v>179</v>
      </c>
      <c r="G19" s="72"/>
      <c r="H19" s="73"/>
      <c r="I19" s="72"/>
      <c r="J19" s="72" t="str">
        <f t="shared" si="1"/>
        <v>202222-</v>
      </c>
      <c r="K19" s="72"/>
      <c r="L19" s="71" t="str">
        <f t="shared" si="0"/>
        <v/>
      </c>
      <c r="M19" s="71" t="str">
        <v>转子流量计</v>
      </c>
      <c r="N19" s="70" t="str">
        <f>J3&amp;"K03-22/0"</f>
        <v>202222-K03-22/0</v>
      </c>
      <c r="O19" s="56" t="s">
        <v>42</v>
      </c>
      <c r="V19" s="51" t="s">
        <v>360</v>
      </c>
      <c r="W19" s="52"/>
      <c r="X19" s="52" t="s">
        <v>497</v>
      </c>
      <c r="Y19" s="52"/>
      <c r="Z19" s="52"/>
      <c r="AA19" s="53" t="s">
        <v>454</v>
      </c>
      <c r="AB19" s="52" t="s">
        <v>385</v>
      </c>
      <c r="AC19" s="52"/>
      <c r="AD19" s="52"/>
      <c r="AE19" s="52"/>
      <c r="AF19" s="52" t="s">
        <v>386</v>
      </c>
      <c r="AG19" s="52"/>
      <c r="AH19" s="52"/>
      <c r="AI19" s="52"/>
      <c r="AJ19" s="52"/>
      <c r="AK19" s="52"/>
      <c r="AL19" s="52"/>
      <c r="AM19" s="55"/>
      <c r="AN19" s="56"/>
      <c r="AO19" s="52"/>
      <c r="AP19" s="53"/>
      <c r="AQ19" s="55" t="s">
        <v>19</v>
      </c>
      <c r="AR19" s="53"/>
      <c r="AS19" s="53"/>
      <c r="AT19" s="53"/>
    </row>
    <row r="20" spans="1:46" ht="13.5" customHeight="1" x14ac:dyDescent="0.15">
      <c r="A20" s="56" t="str">
        <f>IF(B20="","",B20&amp;COUNTIF($B$3:B20,B20))</f>
        <v>202222-K03-61/013</v>
      </c>
      <c r="B20" s="72" t="s">
        <v>244</v>
      </c>
      <c r="C20" s="72" t="s">
        <v>225</v>
      </c>
      <c r="D20" s="72" t="s">
        <v>191</v>
      </c>
      <c r="E20" s="72"/>
      <c r="F20" s="72" t="s">
        <v>179</v>
      </c>
      <c r="G20" s="72"/>
      <c r="H20" s="73"/>
      <c r="I20" s="72"/>
      <c r="J20" s="72" t="str">
        <f t="shared" si="1"/>
        <v>202222-</v>
      </c>
      <c r="K20" s="72"/>
      <c r="L20" s="71" t="str">
        <f t="shared" si="0"/>
        <v/>
      </c>
      <c r="M20" s="71" t="str">
        <v>质量流量计</v>
      </c>
      <c r="N20" s="70" t="str">
        <f>J3&amp;"K03-23/0"</f>
        <v>202222-K03-23/0</v>
      </c>
      <c r="O20" s="56" t="s">
        <v>67</v>
      </c>
      <c r="V20" s="51" t="s">
        <v>335</v>
      </c>
      <c r="W20" s="52"/>
      <c r="X20" s="52" t="s">
        <v>498</v>
      </c>
      <c r="Y20" s="52"/>
      <c r="Z20" s="52"/>
      <c r="AA20" s="53" t="s">
        <v>455</v>
      </c>
      <c r="AB20" s="52" t="s">
        <v>120</v>
      </c>
      <c r="AC20" s="52"/>
      <c r="AD20" s="52"/>
      <c r="AE20" s="52"/>
      <c r="AF20" s="52" t="s">
        <v>387</v>
      </c>
      <c r="AG20" s="52"/>
      <c r="AH20" s="52"/>
      <c r="AI20" s="52"/>
      <c r="AJ20" s="52"/>
      <c r="AK20" s="52"/>
      <c r="AL20" s="52"/>
      <c r="AM20" s="55"/>
      <c r="AN20" s="56"/>
      <c r="AO20" s="52"/>
      <c r="AP20" s="53"/>
      <c r="AQ20" s="55" t="s">
        <v>398</v>
      </c>
      <c r="AR20" s="53"/>
      <c r="AS20" s="53"/>
      <c r="AT20" s="53"/>
    </row>
    <row r="21" spans="1:46" ht="13.5" customHeight="1" x14ac:dyDescent="0.15">
      <c r="A21" s="56" t="str">
        <f>IF(B21="","",B21&amp;COUNTIF($B$3:B21,B21))</f>
        <v>202222-K03-61/014</v>
      </c>
      <c r="B21" s="72" t="s">
        <v>244</v>
      </c>
      <c r="C21" s="72" t="s">
        <v>226</v>
      </c>
      <c r="D21" s="72" t="s">
        <v>191</v>
      </c>
      <c r="E21" s="72"/>
      <c r="F21" s="72" t="s">
        <v>179</v>
      </c>
      <c r="G21" s="72"/>
      <c r="H21" s="72"/>
      <c r="I21" s="72"/>
      <c r="J21" s="72" t="str">
        <f t="shared" si="1"/>
        <v>202222-</v>
      </c>
      <c r="K21" s="72"/>
      <c r="L21" s="71" t="str">
        <f t="shared" si="0"/>
        <v/>
      </c>
      <c r="M21" s="71" t="str">
        <v>涡街流量计</v>
      </c>
      <c r="N21" s="70" t="str">
        <f>J3&amp;"K03-24/0"</f>
        <v>202222-K03-24/0</v>
      </c>
      <c r="O21" s="56" t="s">
        <v>68</v>
      </c>
      <c r="V21" s="52" t="s">
        <v>19</v>
      </c>
      <c r="W21" s="52"/>
      <c r="X21" s="52" t="s">
        <v>499</v>
      </c>
      <c r="Y21" s="52"/>
      <c r="Z21" s="52"/>
      <c r="AA21" s="53" t="s">
        <v>456</v>
      </c>
      <c r="AB21" s="52" t="s">
        <v>388</v>
      </c>
      <c r="AC21" s="52"/>
      <c r="AD21" s="52"/>
      <c r="AE21" s="52"/>
      <c r="AF21" s="52" t="s">
        <v>97</v>
      </c>
      <c r="AG21" s="52"/>
      <c r="AH21" s="52"/>
      <c r="AI21" s="52"/>
      <c r="AJ21" s="52"/>
      <c r="AK21" s="52"/>
      <c r="AL21" s="52"/>
      <c r="AM21" s="55"/>
      <c r="AN21" s="56"/>
      <c r="AO21" s="52"/>
      <c r="AP21"/>
      <c r="AQ21"/>
    </row>
    <row r="22" spans="1:46" ht="13.5" customHeight="1" x14ac:dyDescent="0.15">
      <c r="A22" s="56" t="str">
        <f>IF(B22="","",B22&amp;COUNTIF($B$3:B22,B22))</f>
        <v>202222-K03-61/015</v>
      </c>
      <c r="B22" s="72" t="s">
        <v>244</v>
      </c>
      <c r="C22" s="72" t="s">
        <v>227</v>
      </c>
      <c r="D22" s="72" t="s">
        <v>191</v>
      </c>
      <c r="E22" s="72"/>
      <c r="F22" s="72" t="s">
        <v>179</v>
      </c>
      <c r="G22" s="72"/>
      <c r="H22" s="72"/>
      <c r="I22" s="72"/>
      <c r="J22" s="72" t="str">
        <f t="shared" si="1"/>
        <v>202222-</v>
      </c>
      <c r="K22" s="72"/>
      <c r="L22" s="71" t="str">
        <f t="shared" si="0"/>
        <v/>
      </c>
      <c r="M22" s="71" t="str">
        <v>超声波流量计</v>
      </c>
      <c r="N22" s="70" t="str">
        <f>J3&amp;"K03-25/0"</f>
        <v>202222-K03-25/0</v>
      </c>
      <c r="O22" s="56" t="s">
        <v>138</v>
      </c>
      <c r="V22" s="52" t="s">
        <v>398</v>
      </c>
      <c r="W22" s="52"/>
      <c r="X22" s="52" t="s">
        <v>500</v>
      </c>
      <c r="Y22" s="52"/>
      <c r="Z22" s="52"/>
      <c r="AA22" s="53" t="s">
        <v>457</v>
      </c>
      <c r="AB22" s="52" t="s">
        <v>19</v>
      </c>
      <c r="AC22" s="52"/>
      <c r="AD22" s="52"/>
      <c r="AE22" s="52"/>
      <c r="AF22" s="52" t="s">
        <v>389</v>
      </c>
      <c r="AG22" s="52"/>
      <c r="AH22" s="52"/>
      <c r="AI22" s="52"/>
      <c r="AJ22" s="52"/>
      <c r="AK22" s="52"/>
      <c r="AL22" s="52"/>
      <c r="AM22" s="55"/>
      <c r="AN22" s="56"/>
      <c r="AO22" s="52"/>
      <c r="AP22"/>
      <c r="AQ22"/>
    </row>
    <row r="23" spans="1:46" ht="13.5" customHeight="1" x14ac:dyDescent="0.15">
      <c r="A23" s="56" t="str">
        <f>IF(B23="","",B23&amp;COUNTIF($B$3:B23,B23))</f>
        <v>202222-K03-61/016</v>
      </c>
      <c r="B23" s="72" t="s">
        <v>244</v>
      </c>
      <c r="C23" s="72" t="s">
        <v>228</v>
      </c>
      <c r="D23" s="72" t="s">
        <v>192</v>
      </c>
      <c r="E23" s="72"/>
      <c r="F23" s="72" t="s">
        <v>176</v>
      </c>
      <c r="G23" s="72"/>
      <c r="H23" s="72"/>
      <c r="I23" s="72"/>
      <c r="J23" s="72" t="str">
        <f t="shared" si="1"/>
        <v>202222-</v>
      </c>
      <c r="K23" s="72"/>
      <c r="L23" s="71" t="str">
        <f t="shared" si="0"/>
        <v/>
      </c>
      <c r="M23" s="71" t="str">
        <v>容积式流量计</v>
      </c>
      <c r="N23" s="70" t="str">
        <f>J3&amp;"K03-26/0"</f>
        <v>202222-K03-26/0</v>
      </c>
      <c r="O23" s="56" t="s">
        <v>139</v>
      </c>
      <c r="V23" s="51"/>
      <c r="W23" s="52"/>
      <c r="X23" s="60" t="s">
        <v>501</v>
      </c>
      <c r="Y23" s="52"/>
      <c r="Z23" s="52"/>
      <c r="AA23" s="53" t="s">
        <v>458</v>
      </c>
      <c r="AB23" s="52" t="s">
        <v>398</v>
      </c>
      <c r="AC23" s="52"/>
      <c r="AD23" s="52"/>
      <c r="AE23" s="52"/>
      <c r="AF23" s="52" t="s">
        <v>125</v>
      </c>
      <c r="AG23" s="52"/>
      <c r="AH23" s="52"/>
      <c r="AI23" s="52"/>
      <c r="AJ23" s="52"/>
      <c r="AK23" s="52"/>
      <c r="AL23" s="52"/>
      <c r="AM23" s="55"/>
      <c r="AN23" s="56"/>
      <c r="AO23" s="52"/>
      <c r="AP23"/>
      <c r="AQ23"/>
    </row>
    <row r="24" spans="1:46" ht="13.5" customHeight="1" x14ac:dyDescent="0.15">
      <c r="A24" s="56" t="str">
        <f>IF(B24="","",B24&amp;COUNTIF($B$3:B24,B24))</f>
        <v>202222-K03-61/017</v>
      </c>
      <c r="B24" s="72" t="s">
        <v>244</v>
      </c>
      <c r="C24" s="72" t="s">
        <v>229</v>
      </c>
      <c r="D24" s="72" t="s">
        <v>192</v>
      </c>
      <c r="E24" s="72"/>
      <c r="F24" s="72" t="s">
        <v>193</v>
      </c>
      <c r="G24" s="72" t="s">
        <v>194</v>
      </c>
      <c r="H24" s="73" t="s">
        <v>203</v>
      </c>
      <c r="I24" s="72"/>
      <c r="J24" s="72" t="str">
        <f t="shared" si="1"/>
        <v>202222-</v>
      </c>
      <c r="K24" s="72"/>
      <c r="L24" s="71" t="str">
        <f t="shared" si="0"/>
        <v/>
      </c>
      <c r="M24" s="71" t="str">
        <v>均速管流量计</v>
      </c>
      <c r="N24" s="70" t="str">
        <f>J3&amp;"K03-27/0"</f>
        <v>202222-K03-27/0</v>
      </c>
      <c r="O24" s="56" t="s">
        <v>140</v>
      </c>
      <c r="V24" s="51"/>
      <c r="W24" s="52"/>
      <c r="X24" s="52" t="s">
        <v>502</v>
      </c>
      <c r="Y24" s="52"/>
      <c r="Z24" s="52"/>
      <c r="AA24" s="53" t="s">
        <v>459</v>
      </c>
      <c r="AB24" s="52" t="s">
        <v>390</v>
      </c>
      <c r="AC24" s="52"/>
      <c r="AD24" s="52"/>
      <c r="AE24" s="52"/>
      <c r="AF24" s="52" t="s">
        <v>86</v>
      </c>
      <c r="AG24" s="52"/>
      <c r="AH24" s="52"/>
      <c r="AI24" s="52"/>
      <c r="AJ24" s="52"/>
      <c r="AK24" s="52"/>
      <c r="AL24" s="52"/>
      <c r="AM24" s="55"/>
      <c r="AN24" s="56"/>
      <c r="AO24" s="52"/>
      <c r="AP24"/>
      <c r="AQ24"/>
    </row>
    <row r="25" spans="1:46" ht="13.5" customHeight="1" x14ac:dyDescent="0.15">
      <c r="A25" s="56" t="str">
        <f>IF(B25="","",B25&amp;COUNTIF($B$3:B25,B25))</f>
        <v>202222-K03-61/018</v>
      </c>
      <c r="B25" s="72" t="s">
        <v>244</v>
      </c>
      <c r="C25" s="72" t="s">
        <v>230</v>
      </c>
      <c r="D25" s="72" t="s">
        <v>195</v>
      </c>
      <c r="E25" s="72"/>
      <c r="F25" s="72" t="s">
        <v>176</v>
      </c>
      <c r="G25" s="72"/>
      <c r="H25" s="72"/>
      <c r="I25" s="72"/>
      <c r="J25" s="72" t="str">
        <f t="shared" si="1"/>
        <v>202222-</v>
      </c>
      <c r="K25" s="72"/>
      <c r="L25" s="71" t="str">
        <f t="shared" si="0"/>
        <v/>
      </c>
      <c r="M25" s="71" t="str">
        <v>整体孔板流量变送器</v>
      </c>
      <c r="N25" s="70" t="str">
        <f>J3&amp;"K03-28/0"</f>
        <v>202222-K03-28/0</v>
      </c>
      <c r="O25" s="56" t="s">
        <v>141</v>
      </c>
      <c r="V25" s="51"/>
      <c r="W25" s="52"/>
      <c r="X25" s="52" t="s">
        <v>503</v>
      </c>
      <c r="Y25" s="52"/>
      <c r="Z25" s="52"/>
      <c r="AA25" s="53" t="s">
        <v>460</v>
      </c>
      <c r="AB25" s="52" t="s">
        <v>391</v>
      </c>
      <c r="AC25" s="52"/>
      <c r="AD25" s="52"/>
      <c r="AE25" s="52"/>
      <c r="AF25" s="52" t="s">
        <v>392</v>
      </c>
      <c r="AG25" s="52"/>
      <c r="AH25" s="52"/>
      <c r="AI25" s="52"/>
      <c r="AJ25" s="52"/>
      <c r="AK25" s="52"/>
      <c r="AL25" s="52"/>
      <c r="AM25" s="55"/>
      <c r="AN25" s="56"/>
      <c r="AO25" s="52"/>
      <c r="AP25"/>
      <c r="AQ25"/>
    </row>
    <row r="26" spans="1:46" ht="13.5" customHeight="1" x14ac:dyDescent="0.15">
      <c r="A26" s="56" t="str">
        <f>IF(B26="","",B26&amp;COUNTIF($B$3:B26,B26))</f>
        <v>202222-K03-61/019</v>
      </c>
      <c r="B26" s="72" t="s">
        <v>244</v>
      </c>
      <c r="C26" s="72" t="s">
        <v>231</v>
      </c>
      <c r="D26" s="72" t="s">
        <v>189</v>
      </c>
      <c r="E26" s="72"/>
      <c r="F26" s="72" t="s">
        <v>176</v>
      </c>
      <c r="G26" s="72"/>
      <c r="H26" s="72"/>
      <c r="I26" s="72"/>
      <c r="J26" s="72" t="str">
        <f t="shared" si="1"/>
        <v>202222-</v>
      </c>
      <c r="K26" s="72"/>
      <c r="L26" s="71" t="str">
        <f t="shared" si="0"/>
        <v/>
      </c>
      <c r="M26" s="71" t="str">
        <v>水表</v>
      </c>
      <c r="N26" s="70" t="str">
        <f>J3&amp;"K03-29/0"</f>
        <v>202222-K03-29/0</v>
      </c>
      <c r="O26" s="56" t="s">
        <v>92</v>
      </c>
      <c r="V26" s="51"/>
      <c r="W26" s="52"/>
      <c r="X26" s="52" t="s">
        <v>504</v>
      </c>
      <c r="Y26" s="52"/>
      <c r="Z26" s="52"/>
      <c r="AA26" s="53" t="s">
        <v>461</v>
      </c>
      <c r="AB26" s="52" t="s">
        <v>383</v>
      </c>
      <c r="AC26" s="52"/>
      <c r="AD26" s="52"/>
      <c r="AE26" s="52"/>
      <c r="AF26" s="52" t="s">
        <v>393</v>
      </c>
      <c r="AG26" s="52"/>
      <c r="AH26" s="52"/>
      <c r="AI26" s="52"/>
      <c r="AJ26" s="52"/>
      <c r="AK26" s="52"/>
      <c r="AL26" s="52"/>
      <c r="AM26" s="55"/>
      <c r="AN26" s="56"/>
      <c r="AO26" s="52"/>
      <c r="AP26"/>
      <c r="AQ26"/>
    </row>
    <row r="27" spans="1:46" ht="13.5" customHeight="1" x14ac:dyDescent="0.15">
      <c r="A27" s="56" t="str">
        <f>IF(B27="","",B27&amp;COUNTIF($B$3:B27,B27))</f>
        <v>202222-K03-61/020</v>
      </c>
      <c r="B27" s="72" t="s">
        <v>244</v>
      </c>
      <c r="C27" s="72" t="s">
        <v>232</v>
      </c>
      <c r="D27" s="72" t="s">
        <v>191</v>
      </c>
      <c r="E27" s="72"/>
      <c r="F27" s="72" t="s">
        <v>181</v>
      </c>
      <c r="G27" s="72"/>
      <c r="H27" s="72"/>
      <c r="I27" s="72"/>
      <c r="J27" s="72" t="str">
        <f t="shared" si="1"/>
        <v>202222-</v>
      </c>
      <c r="K27" s="72"/>
      <c r="L27" s="71" t="str">
        <f t="shared" si="0"/>
        <v/>
      </c>
      <c r="M27" s="71" t="str">
        <v>平衡流量计</v>
      </c>
      <c r="N27" s="70" t="str">
        <f>J3&amp;"K03-30/0"</f>
        <v>202222-K03-30/0</v>
      </c>
      <c r="O27" s="56" t="s">
        <v>93</v>
      </c>
      <c r="V27" s="51"/>
      <c r="W27" s="52"/>
      <c r="X27" s="52" t="s">
        <v>505</v>
      </c>
      <c r="Y27" s="52"/>
      <c r="Z27" s="52"/>
      <c r="AA27" s="53" t="s">
        <v>462</v>
      </c>
      <c r="AB27" s="52" t="s">
        <v>394</v>
      </c>
      <c r="AC27" s="52"/>
      <c r="AD27" s="52"/>
      <c r="AE27" s="52"/>
      <c r="AF27" s="52" t="s">
        <v>395</v>
      </c>
      <c r="AG27" s="52"/>
      <c r="AH27" s="52"/>
      <c r="AI27" s="52"/>
      <c r="AJ27" s="52"/>
      <c r="AK27" s="52"/>
      <c r="AL27" s="52"/>
      <c r="AM27" s="55"/>
      <c r="AN27" s="56"/>
      <c r="AO27" s="52"/>
      <c r="AP27"/>
      <c r="AQ27"/>
    </row>
    <row r="28" spans="1:46" ht="13.5" customHeight="1" x14ac:dyDescent="0.15">
      <c r="A28" s="56" t="str">
        <f>IF(B28="","",B28&amp;COUNTIF($B$3:B28,B28))</f>
        <v>202222-K03-61/021</v>
      </c>
      <c r="B28" s="72" t="s">
        <v>244</v>
      </c>
      <c r="C28" s="72" t="s">
        <v>233</v>
      </c>
      <c r="D28" s="72" t="s">
        <v>191</v>
      </c>
      <c r="E28" s="72"/>
      <c r="F28" s="72" t="s">
        <v>181</v>
      </c>
      <c r="G28" s="72"/>
      <c r="H28" s="72"/>
      <c r="I28" s="72"/>
      <c r="J28" s="72" t="str">
        <f t="shared" si="1"/>
        <v>202222-</v>
      </c>
      <c r="K28" s="72"/>
      <c r="L28" s="71" t="str">
        <f t="shared" si="0"/>
        <v/>
      </c>
      <c r="M28" s="71" t="str">
        <v>差压变送器（液位）</v>
      </c>
      <c r="N28" s="70" t="str">
        <f>J3&amp;"K03-31/0"</f>
        <v>202222-K03-31/0</v>
      </c>
      <c r="O28" s="56" t="s">
        <v>160</v>
      </c>
      <c r="V28" s="51"/>
      <c r="W28" s="52"/>
      <c r="X28" s="52"/>
      <c r="Y28" s="52"/>
      <c r="Z28" s="52"/>
      <c r="AA28" s="53" t="s">
        <v>463</v>
      </c>
      <c r="AB28" s="52" t="s">
        <v>399</v>
      </c>
      <c r="AC28" s="52"/>
      <c r="AD28" s="52"/>
      <c r="AE28" s="52"/>
      <c r="AF28" s="52" t="s">
        <v>19</v>
      </c>
      <c r="AG28" s="52"/>
      <c r="AH28" s="52"/>
      <c r="AI28" s="52"/>
      <c r="AJ28" s="52"/>
      <c r="AK28" s="52"/>
      <c r="AL28" s="52"/>
      <c r="AM28" s="55"/>
      <c r="AN28" s="56"/>
      <c r="AO28" s="52"/>
      <c r="AP28"/>
      <c r="AQ28"/>
    </row>
    <row r="29" spans="1:46" ht="13.5" customHeight="1" x14ac:dyDescent="0.15">
      <c r="A29" s="56" t="str">
        <f>IF(B29="","",B29&amp;COUNTIF($B$3:B29,B29))</f>
        <v>202222-K03-61/022</v>
      </c>
      <c r="B29" s="72" t="s">
        <v>244</v>
      </c>
      <c r="C29" s="72" t="s">
        <v>234</v>
      </c>
      <c r="D29" s="72" t="s">
        <v>191</v>
      </c>
      <c r="E29" s="72"/>
      <c r="F29" s="72" t="s">
        <v>181</v>
      </c>
      <c r="G29" s="72"/>
      <c r="H29" s="72"/>
      <c r="I29" s="72"/>
      <c r="J29" s="72" t="str">
        <f t="shared" si="1"/>
        <v>202222-</v>
      </c>
      <c r="K29" s="72"/>
      <c r="L29" s="71" t="str">
        <f t="shared" si="0"/>
        <v/>
      </c>
      <c r="M29" s="71" t="str">
        <v>磁致伸缩液位计</v>
      </c>
      <c r="N29" s="70" t="str">
        <f>J3&amp;"K03-40/0"</f>
        <v>202222-K03-40/0</v>
      </c>
      <c r="O29" s="56" t="s">
        <v>69</v>
      </c>
      <c r="V29" s="51"/>
      <c r="W29" s="52"/>
      <c r="X29" s="52"/>
      <c r="Y29" s="52"/>
      <c r="Z29" s="52"/>
      <c r="AA29" s="53" t="s">
        <v>464</v>
      </c>
      <c r="AB29" s="52" t="s">
        <v>400</v>
      </c>
      <c r="AC29" s="52"/>
      <c r="AD29" s="52"/>
      <c r="AE29" s="52"/>
      <c r="AF29" s="52" t="s">
        <v>398</v>
      </c>
      <c r="AG29" s="52"/>
      <c r="AH29" s="52"/>
      <c r="AI29" s="52"/>
      <c r="AJ29" s="52"/>
      <c r="AK29" s="52"/>
      <c r="AL29" s="52"/>
      <c r="AM29" s="55"/>
      <c r="AN29" s="56"/>
      <c r="AO29" s="52"/>
      <c r="AP29"/>
      <c r="AQ29"/>
    </row>
    <row r="30" spans="1:46" ht="13.5" customHeight="1" x14ac:dyDescent="0.15">
      <c r="A30" s="56" t="str">
        <f>IF(B30="","",B30&amp;COUNTIF($B$3:B30,B30))</f>
        <v>202222-K03-61/023</v>
      </c>
      <c r="B30" s="72" t="s">
        <v>244</v>
      </c>
      <c r="C30" s="72" t="s">
        <v>235</v>
      </c>
      <c r="D30" s="73" t="s">
        <v>191</v>
      </c>
      <c r="E30" s="72"/>
      <c r="F30" s="72" t="s">
        <v>181</v>
      </c>
      <c r="G30" s="72"/>
      <c r="H30" s="72"/>
      <c r="I30" s="72"/>
      <c r="J30" s="72" t="str">
        <f t="shared" si="1"/>
        <v>202222-</v>
      </c>
      <c r="K30" s="72"/>
      <c r="L30" s="71" t="str">
        <f t="shared" si="0"/>
        <v/>
      </c>
      <c r="M30" s="71" t="str">
        <v xml:space="preserve">雷达液（料）位计 </v>
      </c>
      <c r="N30" s="70" t="str">
        <f>J3&amp;"K03-41/0"</f>
        <v>202222-K03-41/0</v>
      </c>
      <c r="O30" s="56" t="s">
        <v>142</v>
      </c>
      <c r="V30" s="51"/>
      <c r="W30" s="52"/>
      <c r="X30" s="52"/>
      <c r="Y30" s="52"/>
      <c r="Z30" s="52"/>
      <c r="AA30" s="53" t="s">
        <v>465</v>
      </c>
      <c r="AB30" s="52" t="s">
        <v>467</v>
      </c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5"/>
      <c r="AN30" s="56"/>
      <c r="AO30" s="52"/>
      <c r="AP30"/>
      <c r="AQ30"/>
    </row>
    <row r="31" spans="1:46" ht="13.5" customHeight="1" x14ac:dyDescent="0.15">
      <c r="A31" s="56" t="str">
        <f>IF(B31="","",B31&amp;COUNTIF($B$3:B31,B31))</f>
        <v>202222-K03-61/024</v>
      </c>
      <c r="B31" s="72" t="s">
        <v>244</v>
      </c>
      <c r="C31" s="72" t="s">
        <v>236</v>
      </c>
      <c r="D31" s="73" t="s">
        <v>191</v>
      </c>
      <c r="E31" s="72"/>
      <c r="F31" s="72" t="s">
        <v>181</v>
      </c>
      <c r="G31" s="72"/>
      <c r="H31" s="72"/>
      <c r="I31" s="72"/>
      <c r="J31" s="72" t="str">
        <f t="shared" si="1"/>
        <v>202222-</v>
      </c>
      <c r="K31" s="72"/>
      <c r="L31" s="71" t="str">
        <f t="shared" si="0"/>
        <v/>
      </c>
      <c r="M31" s="71" t="str">
        <v>浮球(子)液位计</v>
      </c>
      <c r="N31" s="70" t="str">
        <f>J3&amp;"K03-42/0"</f>
        <v>202222-K03-42/0</v>
      </c>
      <c r="O31" s="56" t="s">
        <v>143</v>
      </c>
      <c r="V31" s="51"/>
      <c r="W31" s="52"/>
      <c r="X31" s="52"/>
      <c r="Y31" s="52"/>
      <c r="Z31" s="52"/>
      <c r="AA31" s="52" t="s">
        <v>19</v>
      </c>
      <c r="AB31" s="52" t="s">
        <v>468</v>
      </c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5"/>
      <c r="AN31" s="56"/>
      <c r="AO31" s="52"/>
      <c r="AP31"/>
      <c r="AQ31"/>
    </row>
    <row r="32" spans="1:46" ht="13.5" customHeight="1" x14ac:dyDescent="0.15">
      <c r="A32" s="56" t="str">
        <f>IF(B32="","",B32&amp;COUNTIF($B$3:B32,B32))</f>
        <v>202222-K03-61/025</v>
      </c>
      <c r="B32" s="72" t="s">
        <v>244</v>
      </c>
      <c r="C32" s="72" t="s">
        <v>237</v>
      </c>
      <c r="D32" s="73" t="s">
        <v>191</v>
      </c>
      <c r="E32" s="72"/>
      <c r="F32" s="72"/>
      <c r="G32" s="72"/>
      <c r="H32" s="72"/>
      <c r="I32" s="72"/>
      <c r="J32" s="72" t="str">
        <f t="shared" si="1"/>
        <v>202222-</v>
      </c>
      <c r="K32" s="72"/>
      <c r="L32" s="71" t="str">
        <f t="shared" si="0"/>
        <v/>
      </c>
      <c r="M32" s="71" t="str">
        <v>浮筒液位变送器</v>
      </c>
      <c r="N32" s="70" t="str">
        <f>J3&amp;"K03-44/0"</f>
        <v>202222-K03-44/0</v>
      </c>
      <c r="O32" s="56" t="s">
        <v>144</v>
      </c>
      <c r="V32" s="61"/>
      <c r="W32" s="60"/>
      <c r="X32" s="60"/>
      <c r="Y32" s="60"/>
      <c r="Z32" s="60"/>
      <c r="AA32" s="60" t="s">
        <v>398</v>
      </c>
      <c r="AB32" s="60" t="s">
        <v>108</v>
      </c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2"/>
      <c r="AN32" s="56"/>
      <c r="AO32" s="60"/>
      <c r="AP32"/>
      <c r="AQ32" t="s">
        <v>466</v>
      </c>
    </row>
    <row r="33" spans="1:43" ht="13.5" customHeight="1" x14ac:dyDescent="0.15">
      <c r="A33" s="56" t="str">
        <f>IF(B33="","",B33&amp;COUNTIF($B$3:B33,B33))</f>
        <v>202222-K03-61/026</v>
      </c>
      <c r="B33" s="72" t="s">
        <v>244</v>
      </c>
      <c r="C33" s="72" t="s">
        <v>238</v>
      </c>
      <c r="D33" s="73" t="s">
        <v>191</v>
      </c>
      <c r="E33" s="72"/>
      <c r="F33" s="72"/>
      <c r="G33" s="72"/>
      <c r="H33" s="72"/>
      <c r="I33" s="72"/>
      <c r="J33" s="72" t="str">
        <f t="shared" si="1"/>
        <v>202222-</v>
      </c>
      <c r="K33" s="72"/>
      <c r="L33" s="71" t="str">
        <f t="shared" si="0"/>
        <v/>
      </c>
      <c r="M33" s="71" t="str">
        <v>射频导纳液(料)位计</v>
      </c>
      <c r="N33" s="70" t="str">
        <f>J3&amp;"K03-45/0"</f>
        <v>202222-K03-45/0</v>
      </c>
      <c r="O33" s="56" t="s">
        <v>104</v>
      </c>
      <c r="V33" s="63"/>
      <c r="W33" s="64"/>
      <c r="X33" s="64"/>
      <c r="Y33" s="64"/>
      <c r="Z33" s="64"/>
      <c r="AA33" s="64"/>
      <c r="AB33" s="64" t="s">
        <v>469</v>
      </c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5"/>
      <c r="AN33" s="53"/>
      <c r="AO33" s="53"/>
      <c r="AP33"/>
      <c r="AQ33"/>
    </row>
    <row r="34" spans="1:43" ht="13.5" customHeight="1" x14ac:dyDescent="0.15">
      <c r="A34" s="56" t="str">
        <f>IF(B34="","",B34&amp;COUNTIF($B$3:B34,B34))</f>
        <v>202222-K03-61/027</v>
      </c>
      <c r="B34" s="72" t="s">
        <v>244</v>
      </c>
      <c r="C34" s="72" t="s">
        <v>239</v>
      </c>
      <c r="D34" s="73" t="s">
        <v>196</v>
      </c>
      <c r="E34" s="72"/>
      <c r="F34" s="72"/>
      <c r="G34" s="72"/>
      <c r="H34" s="72"/>
      <c r="I34" s="72"/>
      <c r="J34" s="72" t="str">
        <f t="shared" si="1"/>
        <v>202222-</v>
      </c>
      <c r="K34" s="72"/>
      <c r="L34" s="71" t="str">
        <f t="shared" si="0"/>
        <v/>
      </c>
      <c r="M34" s="71" t="str">
        <v>伺服液位计</v>
      </c>
      <c r="N34" s="70" t="str">
        <f>J3&amp;"K03-46/0"</f>
        <v>202222-K03-46/0</v>
      </c>
      <c r="O34" s="56" t="s">
        <v>145</v>
      </c>
      <c r="V34" s="63"/>
      <c r="W34" s="64"/>
      <c r="X34" s="64"/>
      <c r="Y34" s="64"/>
      <c r="Z34" s="64"/>
      <c r="AA34" s="64"/>
      <c r="AB34" s="64" t="s">
        <v>167</v>
      </c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5"/>
      <c r="AN34" s="53"/>
      <c r="AO34" s="53"/>
      <c r="AP34"/>
      <c r="AQ34"/>
    </row>
    <row r="35" spans="1:43" ht="13.5" customHeight="1" x14ac:dyDescent="0.15">
      <c r="A35" s="56" t="str">
        <f>IF(B35="","",B35&amp;COUNTIF($B$3:B35,B35))</f>
        <v>202222-K03-61/028</v>
      </c>
      <c r="B35" s="72" t="s">
        <v>244</v>
      </c>
      <c r="C35" s="72" t="s">
        <v>240</v>
      </c>
      <c r="D35" s="72" t="s">
        <v>196</v>
      </c>
      <c r="E35" s="72"/>
      <c r="F35" s="72"/>
      <c r="G35" s="72"/>
      <c r="H35" s="72"/>
      <c r="I35" s="72"/>
      <c r="J35" s="72" t="str">
        <f t="shared" si="1"/>
        <v>202222-</v>
      </c>
      <c r="K35" s="72"/>
      <c r="L35" s="71" t="str">
        <f t="shared" si="0"/>
        <v/>
      </c>
      <c r="M35" s="71" t="str">
        <v>钢带液位计</v>
      </c>
      <c r="N35" s="70" t="str">
        <f>J3&amp;"K03-47/0"</f>
        <v>202222-K03-47/0</v>
      </c>
      <c r="O35" s="56" t="s">
        <v>146</v>
      </c>
      <c r="V35" s="63"/>
      <c r="W35" s="64"/>
      <c r="X35" s="64"/>
      <c r="Y35" s="64"/>
      <c r="Z35" s="64"/>
      <c r="AA35" s="64"/>
      <c r="AB35" s="52" t="s">
        <v>474</v>
      </c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/>
      <c r="AN35" s="53"/>
      <c r="AO35" s="53"/>
      <c r="AP35"/>
      <c r="AQ35"/>
    </row>
    <row r="36" spans="1:43" ht="13.5" customHeight="1" x14ac:dyDescent="0.15">
      <c r="A36" s="56" t="str">
        <f>IF(B36="","",B36&amp;COUNTIF($B$3:B36,B36))</f>
        <v>202222-K03-61/029</v>
      </c>
      <c r="B36" s="72" t="s">
        <v>244</v>
      </c>
      <c r="C36" s="72" t="s">
        <v>241</v>
      </c>
      <c r="D36" s="72" t="s">
        <v>197</v>
      </c>
      <c r="E36" s="72"/>
      <c r="F36" s="72" t="s">
        <v>198</v>
      </c>
      <c r="G36" s="72" t="s">
        <v>164</v>
      </c>
      <c r="H36" s="72" t="s">
        <v>167</v>
      </c>
      <c r="I36" s="72"/>
      <c r="J36" s="72" t="str">
        <f t="shared" si="1"/>
        <v>202222-</v>
      </c>
      <c r="K36" s="72"/>
      <c r="L36" s="71" t="str">
        <f t="shared" si="0"/>
        <v/>
      </c>
      <c r="M36" s="71" t="str">
        <v>液位开关</v>
      </c>
      <c r="N36" s="70" t="str">
        <f>J3&amp;"K03-48/0"</f>
        <v>202222-K03-48/0</v>
      </c>
      <c r="O36" s="56" t="s">
        <v>147</v>
      </c>
      <c r="U36" s="20" t="s">
        <v>526</v>
      </c>
      <c r="V36" s="63"/>
      <c r="W36" s="64"/>
      <c r="X36" s="64"/>
      <c r="Y36" s="64"/>
      <c r="Z36" s="64"/>
      <c r="AA36" s="64"/>
      <c r="AB36" s="64" t="s">
        <v>481</v>
      </c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53"/>
      <c r="AO36" s="53"/>
      <c r="AP36"/>
      <c r="AQ36"/>
    </row>
    <row r="37" spans="1:43" ht="13.5" customHeight="1" x14ac:dyDescent="0.15">
      <c r="A37" s="56" t="str">
        <f>IF(B37="","",B37&amp;COUNTIF($B$3:B37,B37))</f>
        <v>202222-K03-61/030</v>
      </c>
      <c r="B37" s="72" t="s">
        <v>244</v>
      </c>
      <c r="C37" s="72" t="s">
        <v>242</v>
      </c>
      <c r="D37" s="72" t="s">
        <v>199</v>
      </c>
      <c r="E37" s="72"/>
      <c r="F37" s="72" t="s">
        <v>200</v>
      </c>
      <c r="G37" s="72" t="s">
        <v>164</v>
      </c>
      <c r="H37" s="72" t="s">
        <v>167</v>
      </c>
      <c r="I37" s="72"/>
      <c r="J37" s="72" t="str">
        <f t="shared" si="1"/>
        <v>202222-</v>
      </c>
      <c r="K37" s="72"/>
      <c r="L37" s="71" t="str">
        <f t="shared" si="0"/>
        <v/>
      </c>
      <c r="M37" s="71" t="str">
        <v>磁翻板液位计</v>
      </c>
      <c r="N37" s="70" t="str">
        <f>J3&amp;"K03-49/0"</f>
        <v>202222-K03-49/0</v>
      </c>
      <c r="O37" s="56" t="s">
        <v>70</v>
      </c>
      <c r="U37" s="20" t="s">
        <v>527</v>
      </c>
      <c r="V37" s="63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53"/>
      <c r="AO37" s="53"/>
      <c r="AP37"/>
      <c r="AQ37"/>
    </row>
    <row r="38" spans="1:43" ht="13.5" customHeight="1" x14ac:dyDescent="0.15">
      <c r="A38" s="56" t="str">
        <f>IF(B38="","",B38&amp;COUNTIF($B$3:B38,B38))</f>
        <v/>
      </c>
      <c r="B38" s="72"/>
      <c r="C38" s="72"/>
      <c r="D38" s="72"/>
      <c r="E38" s="72"/>
      <c r="F38" s="72"/>
      <c r="G38" s="72"/>
      <c r="H38" s="72"/>
      <c r="I38" s="72"/>
      <c r="J38" s="72" t="str">
        <f t="shared" si="1"/>
        <v/>
      </c>
      <c r="K38" s="72"/>
      <c r="L38" s="71" t="str">
        <f t="shared" si="0"/>
        <v/>
      </c>
      <c r="M38" s="71" t="str">
        <v>核辐射液（料）位计</v>
      </c>
      <c r="N38" s="70" t="str">
        <f>J3&amp;"K03-50/0"</f>
        <v>202222-K03-50/0</v>
      </c>
      <c r="O38" s="56" t="s">
        <v>105</v>
      </c>
      <c r="V38" s="63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53"/>
      <c r="AO38" s="53"/>
    </row>
    <row r="39" spans="1:43" ht="13.5" customHeight="1" x14ac:dyDescent="0.15">
      <c r="A39" s="56" t="str">
        <f>IF(B39="","",B39&amp;COUNTIF($B$3:B39,B39))</f>
        <v/>
      </c>
      <c r="B39" s="72"/>
      <c r="C39" s="72"/>
      <c r="D39" s="72"/>
      <c r="E39" s="72"/>
      <c r="F39" s="72"/>
      <c r="G39" s="72"/>
      <c r="H39" s="72"/>
      <c r="I39" s="72"/>
      <c r="J39" s="72" t="str">
        <f t="shared" si="1"/>
        <v/>
      </c>
      <c r="K39" s="72"/>
      <c r="L39" s="71" t="str">
        <f t="shared" si="0"/>
        <v/>
      </c>
      <c r="M39" s="71" t="str">
        <v>罐表</v>
      </c>
      <c r="N39" s="70" t="str">
        <f>J3&amp;"K03-51/0"</f>
        <v>202222-K03-51/0</v>
      </c>
      <c r="O39" s="56" t="s">
        <v>148</v>
      </c>
    </row>
    <row r="40" spans="1:43" ht="13.5" customHeight="1" x14ac:dyDescent="0.15">
      <c r="A40" s="56" t="str">
        <f>IF(B40="","",B40&amp;COUNTIF($B$3:B40,B40))</f>
        <v/>
      </c>
      <c r="B40" s="72"/>
      <c r="C40" s="72"/>
      <c r="D40" s="72"/>
      <c r="E40" s="72"/>
      <c r="F40" s="72"/>
      <c r="G40" s="72"/>
      <c r="H40" s="72"/>
      <c r="I40" s="72"/>
      <c r="J40" s="72" t="str">
        <f t="shared" si="1"/>
        <v/>
      </c>
      <c r="K40" s="72"/>
      <c r="L40" s="71" t="str">
        <f t="shared" si="0"/>
        <v/>
      </c>
      <c r="M40" s="71" t="str">
        <v>露点分析仪</v>
      </c>
      <c r="N40" s="70" t="str">
        <f>J3&amp;"K03-52/0"</f>
        <v>202222-K03-52/0</v>
      </c>
      <c r="O40" s="56" t="s">
        <v>106</v>
      </c>
    </row>
    <row r="41" spans="1:43" ht="13.5" customHeight="1" x14ac:dyDescent="0.15">
      <c r="A41" s="56" t="str">
        <f>IF(B41="","",B41&amp;COUNTIF($B$3:B41,B41))</f>
        <v/>
      </c>
      <c r="B41" s="72"/>
      <c r="C41" s="72"/>
      <c r="D41" s="72"/>
      <c r="E41" s="72"/>
      <c r="F41" s="72"/>
      <c r="G41" s="72"/>
      <c r="H41" s="72"/>
      <c r="I41" s="72"/>
      <c r="J41" s="72" t="str">
        <f t="shared" si="1"/>
        <v/>
      </c>
      <c r="K41" s="72"/>
      <c r="L41" s="71" t="str">
        <f t="shared" si="0"/>
        <v/>
      </c>
      <c r="M41" s="71" t="str">
        <v>气动切断阀</v>
      </c>
      <c r="N41" s="70" t="str">
        <f>J3&amp;"K03-60/0"</f>
        <v>202222-K03-60/0</v>
      </c>
      <c r="O41" s="56" t="s">
        <v>149</v>
      </c>
    </row>
    <row r="42" spans="1:43" ht="13.5" customHeight="1" x14ac:dyDescent="0.15">
      <c r="A42" s="56" t="str">
        <f>IF(B42="","",B42&amp;COUNTIF($B$3:B42,B42))</f>
        <v/>
      </c>
      <c r="B42" s="72"/>
      <c r="C42" s="72"/>
      <c r="D42" s="72"/>
      <c r="E42" s="72"/>
      <c r="F42" s="72"/>
      <c r="G42" s="72"/>
      <c r="H42" s="72"/>
      <c r="I42" s="72"/>
      <c r="J42" s="72" t="str">
        <f t="shared" si="1"/>
        <v/>
      </c>
      <c r="K42" s="72"/>
      <c r="L42" s="71" t="str">
        <f t="shared" si="0"/>
        <v/>
      </c>
      <c r="M42" s="71" t="str">
        <v>气动调节阀</v>
      </c>
      <c r="N42" s="70" t="str">
        <f>J3&amp;"K03-61/0"</f>
        <v>202222-K03-61/0</v>
      </c>
      <c r="O42" s="56" t="s">
        <v>150</v>
      </c>
    </row>
    <row r="43" spans="1:43" ht="13.5" customHeight="1" x14ac:dyDescent="0.15">
      <c r="A43" s="56" t="str">
        <f>IF(B43="","",B43&amp;COUNTIF($B$3:B43,B43))</f>
        <v/>
      </c>
      <c r="B43" s="72"/>
      <c r="C43" s="72"/>
      <c r="D43" s="72"/>
      <c r="E43" s="72"/>
      <c r="F43" s="72"/>
      <c r="G43" s="72"/>
      <c r="H43" s="72"/>
      <c r="I43" s="72"/>
      <c r="J43" s="72" t="str">
        <f t="shared" si="1"/>
        <v/>
      </c>
      <c r="K43" s="72"/>
      <c r="L43" s="71" t="str">
        <f t="shared" si="0"/>
        <v/>
      </c>
      <c r="M43" s="71" t="str">
        <v>电动切断阀</v>
      </c>
      <c r="N43" s="70" t="str">
        <f>J4&amp;"K03-62/0"</f>
        <v>202222-K03-62/0</v>
      </c>
      <c r="O43" s="56" t="s">
        <v>109</v>
      </c>
    </row>
    <row r="44" spans="1:43" ht="13.5" customHeight="1" x14ac:dyDescent="0.15">
      <c r="A44" s="56" t="str">
        <f>IF(B44="","",B44&amp;COUNTIF($B$3:B44,B44))</f>
        <v/>
      </c>
      <c r="B44" s="72"/>
      <c r="C44" s="72"/>
      <c r="D44" s="72"/>
      <c r="E44" s="72"/>
      <c r="F44" s="72"/>
      <c r="G44" s="72"/>
      <c r="H44" s="72"/>
      <c r="I44" s="72"/>
      <c r="J44" s="72" t="str">
        <f t="shared" si="1"/>
        <v/>
      </c>
      <c r="K44" s="72"/>
      <c r="L44" s="71" t="str">
        <f t="shared" si="0"/>
        <v/>
      </c>
      <c r="M44" s="71" t="str">
        <v>电动调节阀</v>
      </c>
      <c r="N44" s="70" t="str">
        <f>J3&amp;"K03-63/0"</f>
        <v>202222-K03-63/0</v>
      </c>
      <c r="O44" s="56" t="s">
        <v>259</v>
      </c>
    </row>
    <row r="45" spans="1:43" ht="13.5" customHeight="1" x14ac:dyDescent="0.15">
      <c r="A45" s="56" t="str">
        <f>IF(B45="","",B45&amp;COUNTIF($B$3:B45,B45))</f>
        <v/>
      </c>
      <c r="B45" s="72"/>
      <c r="C45" s="72"/>
      <c r="D45" s="72"/>
      <c r="E45" s="56"/>
      <c r="F45" s="56"/>
      <c r="G45" s="56"/>
      <c r="H45" s="56"/>
      <c r="I45" s="56"/>
      <c r="J45" s="72" t="str">
        <f t="shared" si="1"/>
        <v/>
      </c>
      <c r="K45" s="56"/>
      <c r="L45" s="71" t="str">
        <f t="shared" si="0"/>
        <v/>
      </c>
      <c r="M45" s="71" t="str">
        <v>自力式调节阀</v>
      </c>
      <c r="N45" s="70" t="str">
        <f>J3&amp;"K03-70/0"</f>
        <v>202222-K03-70/0</v>
      </c>
      <c r="O45" s="56" t="s">
        <v>46</v>
      </c>
    </row>
    <row r="46" spans="1:43" ht="13.5" customHeight="1" x14ac:dyDescent="0.15">
      <c r="A46" s="56" t="str">
        <f>IF(B46="","",B46&amp;COUNTIF($B$3:B46,B46))</f>
        <v/>
      </c>
      <c r="B46" s="72"/>
      <c r="C46" s="72"/>
      <c r="D46" s="72"/>
      <c r="E46" s="56"/>
      <c r="F46" s="56"/>
      <c r="G46" s="56"/>
      <c r="H46" s="56"/>
      <c r="I46" s="56"/>
      <c r="J46" s="72" t="str">
        <f t="shared" si="1"/>
        <v/>
      </c>
      <c r="K46" s="56"/>
      <c r="L46" s="71" t="str">
        <f t="shared" si="0"/>
        <v/>
      </c>
      <c r="M46" s="71" t="str">
        <v>惰性气体密封系统</v>
      </c>
      <c r="N46" s="70" t="str">
        <f>J3&amp;"K03-71/0"</f>
        <v>202222-K03-71/0</v>
      </c>
      <c r="O46" s="56" t="s">
        <v>71</v>
      </c>
    </row>
    <row r="47" spans="1:43" ht="13.5" customHeight="1" x14ac:dyDescent="0.15">
      <c r="A47" s="56" t="str">
        <f>IF(B47="","",B47&amp;COUNTIF($B$3:B47,B47))</f>
        <v/>
      </c>
      <c r="B47" s="72"/>
      <c r="C47" s="72"/>
      <c r="D47" s="72"/>
      <c r="E47" s="56"/>
      <c r="F47" s="56"/>
      <c r="G47" s="56"/>
      <c r="H47" s="75"/>
      <c r="I47" s="56"/>
      <c r="J47" s="72" t="str">
        <f t="shared" si="1"/>
        <v/>
      </c>
      <c r="K47" s="56"/>
      <c r="L47" s="71" t="str">
        <f t="shared" si="0"/>
        <v/>
      </c>
      <c r="M47" s="71" t="str">
        <v>称重仪</v>
      </c>
      <c r="N47" s="70" t="str">
        <f>J3&amp;"K03-72/0"</f>
        <v>202222-K03-72/0</v>
      </c>
      <c r="O47" s="56" t="s">
        <v>151</v>
      </c>
    </row>
    <row r="48" spans="1:43" ht="13.5" customHeight="1" x14ac:dyDescent="0.15">
      <c r="A48" s="56" t="str">
        <f>IF(B48="","",B48&amp;COUNTIF($B$3:B48,B48))</f>
        <v/>
      </c>
      <c r="B48" s="72"/>
      <c r="C48" s="72"/>
      <c r="D48" s="72"/>
      <c r="E48" s="56"/>
      <c r="F48" s="56"/>
      <c r="G48" s="56"/>
      <c r="H48" s="75"/>
      <c r="I48" s="56"/>
      <c r="J48" s="72" t="str">
        <f t="shared" si="1"/>
        <v/>
      </c>
      <c r="K48" s="56"/>
      <c r="L48" s="71" t="str">
        <f t="shared" si="0"/>
        <v/>
      </c>
      <c r="M48" s="71" t="str">
        <v>电磁阀</v>
      </c>
      <c r="N48" s="70" t="str">
        <f>J3&amp;"K03-73/0"</f>
        <v>202222-K03-73/0</v>
      </c>
      <c r="O48" s="56" t="s">
        <v>152</v>
      </c>
    </row>
    <row r="49" spans="1:15" ht="13.5" customHeight="1" x14ac:dyDescent="0.15">
      <c r="A49" s="56" t="str">
        <f>IF(B49="","",B49&amp;COUNTIF($B$3:B49,B49))</f>
        <v/>
      </c>
      <c r="B49" s="72"/>
      <c r="C49" s="72"/>
      <c r="D49" s="72"/>
      <c r="E49" s="56"/>
      <c r="F49" s="56"/>
      <c r="G49" s="56"/>
      <c r="H49" s="75"/>
      <c r="I49" s="56"/>
      <c r="J49" s="72" t="str">
        <f t="shared" si="1"/>
        <v/>
      </c>
      <c r="K49" s="56"/>
      <c r="L49" s="71" t="str">
        <f t="shared" si="0"/>
        <v/>
      </c>
      <c r="M49" s="71" t="str">
        <v>电子汽车衡</v>
      </c>
      <c r="N49" s="70" t="str">
        <f>J3&amp;"K03-74/0"</f>
        <v>202222-K03-74/0</v>
      </c>
      <c r="O49" s="56" t="s">
        <v>72</v>
      </c>
    </row>
    <row r="50" spans="1:15" ht="13.5" customHeight="1" x14ac:dyDescent="0.15">
      <c r="A50" s="56" t="str">
        <f>IF(B50="","",B50&amp;COUNTIF($B$3:B50,B50))</f>
        <v/>
      </c>
      <c r="B50" s="72"/>
      <c r="C50" s="72"/>
      <c r="D50" s="72"/>
      <c r="E50" s="56"/>
      <c r="F50" s="56"/>
      <c r="G50" s="56"/>
      <c r="H50" s="75"/>
      <c r="I50" s="56"/>
      <c r="J50" s="72" t="str">
        <f t="shared" si="1"/>
        <v/>
      </c>
      <c r="K50" s="56"/>
      <c r="L50" s="71" t="str">
        <f t="shared" si="0"/>
        <v/>
      </c>
      <c r="M50" s="71" t="str">
        <v>转速开关</v>
      </c>
      <c r="N50" s="70" t="str">
        <f>J3&amp;"K03-75/0"</f>
        <v>202222-K03-75/0</v>
      </c>
      <c r="O50" s="56" t="s">
        <v>153</v>
      </c>
    </row>
    <row r="51" spans="1:15" ht="13.5" customHeight="1" x14ac:dyDescent="0.15">
      <c r="A51" s="56" t="str">
        <f>IF(B51="","",B51&amp;COUNTIF($B$3:B51,B51))</f>
        <v/>
      </c>
      <c r="B51" s="72"/>
      <c r="C51" s="72"/>
      <c r="D51" s="72"/>
      <c r="E51" s="56"/>
      <c r="F51" s="56"/>
      <c r="G51" s="56"/>
      <c r="H51" s="75"/>
      <c r="I51" s="56"/>
      <c r="J51" s="72" t="str">
        <f t="shared" si="1"/>
        <v/>
      </c>
      <c r="K51" s="56"/>
      <c r="L51" s="71" t="str">
        <f t="shared" si="0"/>
        <v/>
      </c>
      <c r="M51" s="71" t="str">
        <v>安全栅</v>
      </c>
      <c r="N51" s="70" t="str">
        <f>J3&amp;"K03-80/0"</f>
        <v>202222-K03-80/0</v>
      </c>
      <c r="O51" s="56" t="s">
        <v>154</v>
      </c>
    </row>
    <row r="52" spans="1:15" ht="13.5" customHeight="1" x14ac:dyDescent="0.15">
      <c r="A52" s="56" t="str">
        <f>IF(B52="","",B52&amp;COUNTIF($B$3:B52,B52))</f>
        <v/>
      </c>
      <c r="B52" s="56"/>
      <c r="C52" s="76"/>
      <c r="D52" s="76"/>
      <c r="E52" s="56"/>
      <c r="F52" s="56"/>
      <c r="G52" s="56"/>
      <c r="H52" s="75"/>
      <c r="I52" s="56"/>
      <c r="J52" s="72" t="str">
        <f t="shared" si="1"/>
        <v/>
      </c>
      <c r="K52" s="56"/>
      <c r="L52" s="71" t="str">
        <f t="shared" si="0"/>
        <v/>
      </c>
      <c r="M52" s="71" t="str">
        <v>信号分配器</v>
      </c>
      <c r="N52" s="70" t="str">
        <f>J3&amp;"K03-83/0"</f>
        <v>202222-K03-83/0</v>
      </c>
      <c r="O52" s="56" t="s">
        <v>155</v>
      </c>
    </row>
    <row r="53" spans="1:15" ht="13.5" customHeight="1" x14ac:dyDescent="0.15">
      <c r="A53" s="56" t="str">
        <f>IF(B53="","",B53&amp;COUNTIF($B$3:B53,B53))</f>
        <v/>
      </c>
      <c r="B53" s="56"/>
      <c r="C53" s="76"/>
      <c r="D53" s="76"/>
      <c r="E53" s="56"/>
      <c r="F53" s="56"/>
      <c r="G53" s="56"/>
      <c r="H53" s="75"/>
      <c r="I53" s="56"/>
      <c r="J53" s="72" t="str">
        <f t="shared" si="1"/>
        <v/>
      </c>
      <c r="K53" s="56"/>
      <c r="L53" s="71" t="str">
        <f t="shared" si="0"/>
        <v/>
      </c>
      <c r="M53" s="71" t="str">
        <v>电源箱</v>
      </c>
      <c r="N53" s="70" t="str">
        <f>J3&amp;"K03-81/0"</f>
        <v>202222-K03-81/0</v>
      </c>
      <c r="O53" s="56" t="s">
        <v>156</v>
      </c>
    </row>
    <row r="54" spans="1:15" ht="13.5" customHeight="1" x14ac:dyDescent="0.15">
      <c r="A54" s="56" t="str">
        <f>IF(B54="","",B54&amp;COUNTIF($B$3:B54,B54))</f>
        <v/>
      </c>
      <c r="B54" s="56"/>
      <c r="C54" s="76"/>
      <c r="D54" s="76"/>
      <c r="E54" s="56"/>
      <c r="F54" s="56"/>
      <c r="G54" s="56"/>
      <c r="H54" s="75"/>
      <c r="I54" s="56"/>
      <c r="J54" s="72" t="str">
        <f t="shared" si="1"/>
        <v/>
      </c>
      <c r="K54" s="56"/>
      <c r="L54" s="71" t="str">
        <f t="shared" si="0"/>
        <v/>
      </c>
      <c r="M54" s="71" t="str">
        <v>供电箱</v>
      </c>
      <c r="N54" s="70" t="str">
        <f>J3&amp;"K03-82/0"</f>
        <v>202222-K03-82/0</v>
      </c>
      <c r="O54" s="56" t="s">
        <v>110</v>
      </c>
    </row>
    <row r="55" spans="1:15" ht="13.5" customHeight="1" x14ac:dyDescent="0.15">
      <c r="A55" s="56" t="str">
        <f>IF(B55="","",B55&amp;COUNTIF($B$3:B55,B55))</f>
        <v/>
      </c>
      <c r="B55" s="56"/>
      <c r="C55" s="76"/>
      <c r="D55" s="76"/>
      <c r="E55" s="56"/>
      <c r="F55" s="56"/>
      <c r="G55" s="56"/>
      <c r="H55" s="75"/>
      <c r="I55" s="56"/>
      <c r="J55" s="72" t="str">
        <f t="shared" si="1"/>
        <v/>
      </c>
      <c r="K55" s="56"/>
      <c r="L55" s="71" t="str">
        <f t="shared" si="0"/>
        <v/>
      </c>
      <c r="M55" s="71" t="str">
        <v>声光报警器</v>
      </c>
      <c r="N55" s="70" t="str">
        <f>J3&amp;"K03-90/0"</f>
        <v>202222-K03-90/0</v>
      </c>
      <c r="O55" s="56" t="s">
        <v>111</v>
      </c>
    </row>
    <row r="56" spans="1:15" ht="13.5" customHeight="1" x14ac:dyDescent="0.15">
      <c r="A56" s="56" t="str">
        <f>IF(B56="","",B56&amp;COUNTIF($B$3:B56,B56))</f>
        <v/>
      </c>
      <c r="B56" s="56"/>
      <c r="C56" s="76"/>
      <c r="D56" s="76"/>
      <c r="E56" s="56"/>
      <c r="F56" s="56"/>
      <c r="G56" s="56"/>
      <c r="H56" s="75"/>
      <c r="I56" s="56"/>
      <c r="J56" s="72" t="str">
        <f t="shared" si="1"/>
        <v/>
      </c>
      <c r="K56" s="56"/>
      <c r="L56" s="71" t="str">
        <f t="shared" si="0"/>
        <v/>
      </c>
      <c r="M56" s="71" t="str">
        <v>指示报警仪</v>
      </c>
      <c r="N56" s="70" t="str">
        <f>J3&amp;"K03-91/0"</f>
        <v>202222-K03-91/0</v>
      </c>
      <c r="O56" s="56" t="s">
        <v>157</v>
      </c>
    </row>
    <row r="57" spans="1:15" ht="13.5" customHeight="1" x14ac:dyDescent="0.15">
      <c r="A57" s="56" t="str">
        <f>IF(B57="","",B57&amp;COUNTIF($B$3:B57,B57))</f>
        <v/>
      </c>
      <c r="B57" s="56"/>
      <c r="C57" s="76"/>
      <c r="D57" s="76"/>
      <c r="E57" s="56"/>
      <c r="F57" s="56"/>
      <c r="G57" s="56"/>
      <c r="H57" s="75"/>
      <c r="I57" s="56"/>
      <c r="J57" s="72" t="str">
        <f t="shared" si="1"/>
        <v/>
      </c>
      <c r="K57" s="56"/>
      <c r="L57" s="71" t="str">
        <f t="shared" si="0"/>
        <v/>
      </c>
      <c r="M57" s="71" t="str">
        <v>UPS装置</v>
      </c>
      <c r="N57" s="70" t="str">
        <f>J3&amp;"K03-92/0"</f>
        <v>202222-K03-92/0</v>
      </c>
      <c r="O57" s="56" t="s">
        <v>112</v>
      </c>
    </row>
    <row r="58" spans="1:15" ht="13.5" customHeight="1" x14ac:dyDescent="0.15">
      <c r="A58" s="56" t="str">
        <f>IF(B58="","",B58&amp;COUNTIF($B$3:B58,B58))</f>
        <v/>
      </c>
      <c r="B58" s="56"/>
      <c r="C58" s="76"/>
      <c r="D58" s="76"/>
      <c r="E58" s="56"/>
      <c r="F58" s="56"/>
      <c r="G58" s="56"/>
      <c r="H58" s="75"/>
      <c r="I58" s="56"/>
      <c r="J58" s="72" t="str">
        <f t="shared" si="1"/>
        <v/>
      </c>
      <c r="K58" s="56"/>
      <c r="L58" s="71" t="str">
        <f t="shared" si="0"/>
        <v/>
      </c>
      <c r="M58" s="71"/>
      <c r="N58" s="70" t="str">
        <f>J3&amp;"K03-93/0"</f>
        <v>202222-K03-93/0</v>
      </c>
      <c r="O58" s="56" t="s">
        <v>113</v>
      </c>
    </row>
    <row r="59" spans="1:15" ht="13.5" customHeight="1" x14ac:dyDescent="0.15">
      <c r="A59" s="56" t="str">
        <f>IF(B59="","",B59&amp;COUNTIF($B$3:B59,B59))</f>
        <v/>
      </c>
      <c r="B59" s="56"/>
      <c r="C59" s="76"/>
      <c r="D59" s="76"/>
      <c r="E59" s="56"/>
      <c r="F59" s="56"/>
      <c r="G59" s="56"/>
      <c r="H59" s="75"/>
      <c r="I59" s="56"/>
      <c r="J59" s="72" t="str">
        <f t="shared" si="1"/>
        <v/>
      </c>
      <c r="K59" s="56"/>
      <c r="L59" s="71" t="str">
        <f t="shared" si="0"/>
        <v/>
      </c>
      <c r="M59" s="71"/>
      <c r="N59" s="70" t="str">
        <f>J3&amp;"K03-94/0"</f>
        <v>202222-K03-94/0</v>
      </c>
      <c r="O59" s="56" t="s">
        <v>158</v>
      </c>
    </row>
    <row r="60" spans="1:15" ht="13.5" customHeight="1" x14ac:dyDescent="0.15">
      <c r="A60" s="56" t="str">
        <f>IF(B60="","",B60&amp;COUNTIF($B$3:B60,B60))</f>
        <v/>
      </c>
      <c r="B60" s="56"/>
      <c r="C60" s="76"/>
      <c r="D60" s="76"/>
      <c r="E60" s="56"/>
      <c r="F60" s="56"/>
      <c r="G60" s="56"/>
      <c r="H60" s="75"/>
      <c r="I60" s="56"/>
      <c r="J60" s="72" t="str">
        <f t="shared" si="1"/>
        <v/>
      </c>
      <c r="K60" s="56"/>
      <c r="L60" s="71" t="str">
        <f t="shared" si="0"/>
        <v/>
      </c>
      <c r="M60" s="71"/>
      <c r="N60" s="70" t="str">
        <f>J3&amp;"K03-95/0"</f>
        <v>202222-K03-95/0</v>
      </c>
      <c r="O60" s="56" t="s">
        <v>114</v>
      </c>
    </row>
    <row r="61" spans="1:15" ht="13.5" customHeight="1" x14ac:dyDescent="0.15">
      <c r="A61" s="56" t="str">
        <f>IF(B61="","",B61&amp;COUNTIF($B$3:B61,B61))</f>
        <v/>
      </c>
      <c r="B61" s="56"/>
      <c r="C61" s="76"/>
      <c r="D61" s="76"/>
      <c r="E61" s="56"/>
      <c r="F61" s="56"/>
      <c r="G61" s="56"/>
      <c r="H61" s="75"/>
      <c r="I61" s="56"/>
      <c r="J61" s="72" t="str">
        <f t="shared" si="1"/>
        <v/>
      </c>
      <c r="K61" s="56"/>
      <c r="L61" s="71" t="str">
        <f t="shared" si="0"/>
        <v/>
      </c>
      <c r="M61" s="71"/>
      <c r="N61" s="70" t="str">
        <f>J3&amp;"K03-96/0"</f>
        <v>202222-K03-96/0</v>
      </c>
      <c r="O61" s="56" t="s">
        <v>159</v>
      </c>
    </row>
    <row r="62" spans="1:15" ht="13.5" customHeight="1" x14ac:dyDescent="0.15">
      <c r="A62" s="56" t="str">
        <f>IF(B62="","",B62&amp;COUNTIF($B$3:B62,B62))</f>
        <v/>
      </c>
      <c r="B62" s="56"/>
      <c r="C62" s="76"/>
      <c r="D62" s="76"/>
      <c r="E62" s="56"/>
      <c r="F62" s="56"/>
      <c r="G62" s="56"/>
      <c r="H62" s="75"/>
      <c r="I62" s="56"/>
      <c r="J62" s="72" t="str">
        <f t="shared" si="1"/>
        <v/>
      </c>
      <c r="K62" s="56"/>
      <c r="L62" s="71" t="str">
        <f t="shared" si="0"/>
        <v/>
      </c>
      <c r="M62" s="71"/>
      <c r="N62" s="70" t="str">
        <f>J3&amp;"K03-97/0"</f>
        <v>202222-K03-97/0</v>
      </c>
      <c r="O62" s="56" t="s">
        <v>166</v>
      </c>
    </row>
    <row r="63" spans="1:15" ht="13.5" customHeight="1" x14ac:dyDescent="0.15">
      <c r="A63" s="56" t="str">
        <f>IF(B63="","",B63&amp;COUNTIF($B$3:B63,B63))</f>
        <v/>
      </c>
      <c r="B63" s="56"/>
      <c r="C63" s="76"/>
      <c r="D63" s="76"/>
      <c r="E63" s="56"/>
      <c r="F63" s="56"/>
      <c r="G63" s="56"/>
      <c r="H63" s="75"/>
      <c r="I63" s="56"/>
      <c r="J63" s="72" t="str">
        <f t="shared" si="1"/>
        <v/>
      </c>
      <c r="K63" s="56"/>
      <c r="L63" s="71" t="str">
        <f t="shared" si="0"/>
        <v/>
      </c>
      <c r="M63" s="71"/>
      <c r="N63" s="56"/>
      <c r="O63" s="56"/>
    </row>
    <row r="64" spans="1:15" ht="13.5" customHeight="1" x14ac:dyDescent="0.15">
      <c r="A64" s="56" t="str">
        <f>IF(B64="","",B64&amp;COUNTIF($B$3:B64,B64))</f>
        <v/>
      </c>
      <c r="B64" s="56"/>
      <c r="C64" s="76"/>
      <c r="D64" s="76"/>
      <c r="E64" s="56"/>
      <c r="F64" s="56"/>
      <c r="G64" s="56"/>
      <c r="H64" s="75"/>
      <c r="I64" s="56"/>
      <c r="J64" s="72" t="str">
        <f t="shared" si="1"/>
        <v/>
      </c>
      <c r="K64" s="56"/>
      <c r="L64" s="71" t="str">
        <f t="shared" si="0"/>
        <v/>
      </c>
      <c r="M64" s="71"/>
      <c r="N64" s="56"/>
      <c r="O64" s="56"/>
    </row>
    <row r="65" spans="1:15" ht="13.5" customHeight="1" x14ac:dyDescent="0.15">
      <c r="A65" s="56" t="str">
        <f>IF(B65="","",B65&amp;COUNTIF($B$3:B65,B65))</f>
        <v/>
      </c>
      <c r="B65" s="56"/>
      <c r="C65" s="76"/>
      <c r="D65" s="76"/>
      <c r="E65" s="56"/>
      <c r="F65" s="56"/>
      <c r="G65" s="56"/>
      <c r="H65" s="75"/>
      <c r="I65" s="56"/>
      <c r="J65" s="72" t="str">
        <f t="shared" si="1"/>
        <v/>
      </c>
      <c r="K65" s="56"/>
      <c r="L65" s="71" t="str">
        <f t="shared" si="0"/>
        <v/>
      </c>
      <c r="M65" s="71"/>
      <c r="N65" s="56"/>
      <c r="O65" s="56"/>
    </row>
    <row r="66" spans="1:15" ht="13.5" customHeight="1" x14ac:dyDescent="0.15">
      <c r="A66" s="56" t="str">
        <f>IF(B66="","",B66&amp;COUNTIF($B$3:B66,B66))</f>
        <v/>
      </c>
      <c r="B66" s="56"/>
      <c r="C66" s="76"/>
      <c r="D66" s="76"/>
      <c r="E66" s="56"/>
      <c r="F66" s="56"/>
      <c r="G66" s="56"/>
      <c r="H66" s="75"/>
      <c r="I66" s="56"/>
      <c r="J66" s="72" t="str">
        <f t="shared" si="1"/>
        <v/>
      </c>
      <c r="K66" s="56"/>
      <c r="L66" s="71" t="str">
        <f t="shared" si="0"/>
        <v/>
      </c>
      <c r="M66" s="71"/>
      <c r="N66" s="56"/>
      <c r="O66" s="56"/>
    </row>
    <row r="67" spans="1:15" ht="13.5" customHeight="1" x14ac:dyDescent="0.15">
      <c r="A67" s="56" t="str">
        <f>IF(B67="","",B67&amp;COUNTIF($B$3:B67,B67))</f>
        <v/>
      </c>
      <c r="B67" s="56"/>
      <c r="C67" s="76"/>
      <c r="D67" s="76"/>
      <c r="E67" s="56"/>
      <c r="F67" s="56"/>
      <c r="G67" s="56"/>
      <c r="H67" s="75"/>
      <c r="I67" s="56"/>
      <c r="J67" s="72" t="str">
        <f t="shared" si="1"/>
        <v/>
      </c>
      <c r="K67" s="56"/>
      <c r="L67" s="71" t="str">
        <f t="shared" ref="L67:L130" si="2">IFERROR(VLOOKUP(K67,N:O,2,0),"")</f>
        <v/>
      </c>
      <c r="M67" s="71"/>
      <c r="N67" s="56"/>
      <c r="O67" s="56"/>
    </row>
    <row r="68" spans="1:15" ht="13.5" customHeight="1" x14ac:dyDescent="0.15">
      <c r="A68" s="56" t="str">
        <f>IF(B68="","",B68&amp;COUNTIF($B$3:B68,B68))</f>
        <v/>
      </c>
      <c r="B68" s="56"/>
      <c r="C68" s="72"/>
      <c r="D68" s="56"/>
      <c r="E68" s="56"/>
      <c r="F68" s="56"/>
      <c r="G68" s="56"/>
      <c r="H68" s="56"/>
      <c r="I68" s="56"/>
      <c r="J68" s="72" t="str">
        <f t="shared" ref="J68:J131" si="3">IFERROR(LEFT(B68,FIND("K03",B68)-1),"")</f>
        <v/>
      </c>
      <c r="K68" s="56"/>
      <c r="L68" s="71" t="str">
        <f t="shared" si="2"/>
        <v/>
      </c>
      <c r="M68" s="71"/>
      <c r="N68" s="56"/>
      <c r="O68" s="56"/>
    </row>
    <row r="69" spans="1:15" ht="13.5" customHeight="1" x14ac:dyDescent="0.15">
      <c r="A69" s="56" t="str">
        <f>IF(B69="","",B69&amp;COUNTIF($B$3:B69,B69))</f>
        <v/>
      </c>
      <c r="B69" s="56"/>
      <c r="C69" s="72"/>
      <c r="D69" s="56"/>
      <c r="E69" s="56"/>
      <c r="F69" s="56"/>
      <c r="G69" s="56"/>
      <c r="H69" s="56"/>
      <c r="I69" s="56"/>
      <c r="J69" s="72" t="str">
        <f t="shared" si="3"/>
        <v/>
      </c>
      <c r="K69" s="56"/>
      <c r="L69" s="71" t="str">
        <f t="shared" si="2"/>
        <v/>
      </c>
      <c r="M69" s="71"/>
      <c r="N69" s="56"/>
      <c r="O69" s="56"/>
    </row>
    <row r="70" spans="1:15" ht="13.5" customHeight="1" x14ac:dyDescent="0.15">
      <c r="A70" s="56" t="str">
        <f>IF(B70="","",B70&amp;COUNTIF($B$3:B70,B70))</f>
        <v/>
      </c>
      <c r="B70" s="56"/>
      <c r="C70" s="56"/>
      <c r="D70" s="56"/>
      <c r="E70" s="56"/>
      <c r="F70" s="56"/>
      <c r="G70" s="56"/>
      <c r="H70" s="56"/>
      <c r="I70" s="56"/>
      <c r="J70" s="72" t="str">
        <f t="shared" si="3"/>
        <v/>
      </c>
      <c r="K70" s="56"/>
      <c r="L70" s="71" t="str">
        <f t="shared" si="2"/>
        <v/>
      </c>
      <c r="M70" s="71"/>
      <c r="N70" s="56"/>
      <c r="O70" s="56"/>
    </row>
    <row r="71" spans="1:15" ht="13.5" customHeight="1" x14ac:dyDescent="0.15">
      <c r="A71" s="56" t="str">
        <f>IF(B71="","",B71&amp;COUNTIF($B$3:B71,B71))</f>
        <v/>
      </c>
      <c r="B71" s="56"/>
      <c r="C71" s="56"/>
      <c r="D71" s="56"/>
      <c r="E71" s="56"/>
      <c r="F71" s="56"/>
      <c r="G71" s="56"/>
      <c r="H71" s="56"/>
      <c r="I71" s="56"/>
      <c r="J71" s="72" t="str">
        <f t="shared" si="3"/>
        <v/>
      </c>
      <c r="K71" s="56"/>
      <c r="L71" s="71" t="str">
        <f t="shared" si="2"/>
        <v/>
      </c>
      <c r="M71" s="71"/>
      <c r="N71" s="56"/>
      <c r="O71" s="56"/>
    </row>
    <row r="72" spans="1:15" ht="13.5" customHeight="1" x14ac:dyDescent="0.15">
      <c r="A72" s="56" t="str">
        <f>IF(B72="","",B72&amp;COUNTIF($B$3:B72,B72))</f>
        <v/>
      </c>
      <c r="B72" s="56"/>
      <c r="C72" s="56"/>
      <c r="D72" s="56"/>
      <c r="E72" s="56"/>
      <c r="F72" s="56"/>
      <c r="G72" s="56"/>
      <c r="H72" s="56"/>
      <c r="I72" s="56"/>
      <c r="J72" s="72" t="str">
        <f t="shared" si="3"/>
        <v/>
      </c>
      <c r="K72" s="56"/>
      <c r="L72" s="71" t="str">
        <f t="shared" si="2"/>
        <v/>
      </c>
      <c r="M72" s="71"/>
      <c r="N72" s="56"/>
      <c r="O72" s="56"/>
    </row>
    <row r="73" spans="1:15" ht="13.5" customHeight="1" x14ac:dyDescent="0.15">
      <c r="A73" s="56" t="str">
        <f>IF(B73="","",B73&amp;COUNTIF($B$3:B73,B73))</f>
        <v/>
      </c>
      <c r="B73" s="56"/>
      <c r="C73" s="56"/>
      <c r="D73" s="56"/>
      <c r="E73" s="56"/>
      <c r="F73" s="56"/>
      <c r="G73" s="56"/>
      <c r="H73" s="56"/>
      <c r="I73" s="56"/>
      <c r="J73" s="72" t="str">
        <f t="shared" si="3"/>
        <v/>
      </c>
      <c r="K73" s="56"/>
      <c r="L73" s="71" t="str">
        <f t="shared" si="2"/>
        <v/>
      </c>
      <c r="M73" s="71"/>
      <c r="N73" s="56"/>
      <c r="O73" s="56"/>
    </row>
    <row r="74" spans="1:15" ht="13.5" customHeight="1" x14ac:dyDescent="0.15">
      <c r="A74" s="56" t="str">
        <f>IF(B74="","",B74&amp;COUNTIF($B$3:B74,B74))</f>
        <v/>
      </c>
      <c r="B74" s="56"/>
      <c r="C74" s="56"/>
      <c r="D74" s="56"/>
      <c r="E74" s="56"/>
      <c r="F74" s="56"/>
      <c r="G74" s="56"/>
      <c r="H74" s="56"/>
      <c r="I74" s="56"/>
      <c r="J74" s="72" t="str">
        <f t="shared" si="3"/>
        <v/>
      </c>
      <c r="K74" s="56"/>
      <c r="L74" s="71" t="str">
        <f t="shared" si="2"/>
        <v/>
      </c>
      <c r="M74" s="71"/>
      <c r="N74" s="56"/>
      <c r="O74" s="56"/>
    </row>
    <row r="75" spans="1:15" x14ac:dyDescent="0.15">
      <c r="A75" s="56" t="str">
        <f>IF(B75="","",B75&amp;COUNTIF($B$3:B75,B75))</f>
        <v/>
      </c>
      <c r="B75" s="56"/>
      <c r="C75" s="56"/>
      <c r="D75" s="56"/>
      <c r="E75" s="56"/>
      <c r="F75" s="56"/>
      <c r="G75" s="56"/>
      <c r="H75" s="56"/>
      <c r="I75" s="56"/>
      <c r="J75" s="72" t="str">
        <f t="shared" si="3"/>
        <v/>
      </c>
      <c r="K75" s="56"/>
      <c r="L75" s="71" t="str">
        <f t="shared" si="2"/>
        <v/>
      </c>
      <c r="M75" s="71"/>
      <c r="N75" s="56"/>
      <c r="O75" s="56"/>
    </row>
    <row r="76" spans="1:15" x14ac:dyDescent="0.15">
      <c r="A76" s="56" t="str">
        <f>IF(B76="","",B76&amp;COUNTIF($B$3:B76,B76))</f>
        <v/>
      </c>
      <c r="B76" s="56"/>
      <c r="C76" s="56"/>
      <c r="D76" s="56"/>
      <c r="E76" s="56"/>
      <c r="F76" s="56"/>
      <c r="G76" s="56"/>
      <c r="H76" s="56"/>
      <c r="I76" s="56"/>
      <c r="J76" s="72" t="str">
        <f t="shared" si="3"/>
        <v/>
      </c>
      <c r="K76" s="56"/>
      <c r="L76" s="71" t="str">
        <f t="shared" si="2"/>
        <v/>
      </c>
      <c r="M76" s="71"/>
      <c r="N76" s="56"/>
      <c r="O76" s="56"/>
    </row>
    <row r="77" spans="1:15" x14ac:dyDescent="0.15">
      <c r="A77" s="56" t="str">
        <f>IF(B77="","",B77&amp;COUNTIF($B$3:B77,B77))</f>
        <v/>
      </c>
      <c r="B77" s="56"/>
      <c r="C77" s="56"/>
      <c r="D77" s="56"/>
      <c r="E77" s="56"/>
      <c r="F77" s="56"/>
      <c r="G77" s="56"/>
      <c r="H77" s="56"/>
      <c r="I77" s="56"/>
      <c r="J77" s="72" t="str">
        <f t="shared" si="3"/>
        <v/>
      </c>
      <c r="K77" s="56"/>
      <c r="L77" s="71" t="str">
        <f t="shared" si="2"/>
        <v/>
      </c>
      <c r="M77" s="71"/>
      <c r="N77" s="56"/>
      <c r="O77" s="56"/>
    </row>
    <row r="78" spans="1:15" x14ac:dyDescent="0.15">
      <c r="A78" s="56" t="str">
        <f>IF(B78="","",B78&amp;COUNTIF($B$3:B78,B78))</f>
        <v/>
      </c>
      <c r="B78" s="56"/>
      <c r="C78" s="56"/>
      <c r="D78" s="56"/>
      <c r="E78" s="56"/>
      <c r="F78" s="56"/>
      <c r="G78" s="56"/>
      <c r="H78" s="56"/>
      <c r="I78" s="56"/>
      <c r="J78" s="72" t="str">
        <f t="shared" si="3"/>
        <v/>
      </c>
      <c r="K78" s="56"/>
      <c r="L78" s="71" t="str">
        <f t="shared" si="2"/>
        <v/>
      </c>
      <c r="M78" s="71"/>
      <c r="N78" s="56"/>
      <c r="O78" s="56"/>
    </row>
    <row r="79" spans="1:15" x14ac:dyDescent="0.15">
      <c r="A79" s="56" t="str">
        <f>IF(B79="","",B79&amp;COUNTIF($B$3:B79,B79))</f>
        <v/>
      </c>
      <c r="B79" s="56"/>
      <c r="C79" s="56"/>
      <c r="D79" s="56"/>
      <c r="E79" s="56"/>
      <c r="F79" s="56"/>
      <c r="G79" s="56"/>
      <c r="H79" s="56"/>
      <c r="I79" s="56"/>
      <c r="J79" s="72" t="str">
        <f t="shared" si="3"/>
        <v/>
      </c>
      <c r="K79" s="56"/>
      <c r="L79" s="71" t="str">
        <f t="shared" si="2"/>
        <v/>
      </c>
      <c r="M79" s="71"/>
      <c r="N79" s="56"/>
      <c r="O79" s="56"/>
    </row>
    <row r="80" spans="1:15" x14ac:dyDescent="0.15">
      <c r="A80" s="56" t="str">
        <f>IF(B80="","",B80&amp;COUNTIF($B$3:B80,B80))</f>
        <v/>
      </c>
      <c r="B80" s="56"/>
      <c r="C80" s="56"/>
      <c r="D80" s="56"/>
      <c r="E80" s="56"/>
      <c r="F80" s="56"/>
      <c r="G80" s="56"/>
      <c r="H80" s="56"/>
      <c r="I80" s="56"/>
      <c r="J80" s="72" t="str">
        <f t="shared" si="3"/>
        <v/>
      </c>
      <c r="K80" s="56"/>
      <c r="L80" s="71" t="str">
        <f t="shared" si="2"/>
        <v/>
      </c>
      <c r="M80" s="71"/>
      <c r="N80" s="56"/>
      <c r="O80" s="56"/>
    </row>
    <row r="81" spans="1:15" x14ac:dyDescent="0.15">
      <c r="A81" s="56" t="str">
        <f>IF(B81="","",B81&amp;COUNTIF($B$3:B81,B81))</f>
        <v/>
      </c>
      <c r="B81" s="56"/>
      <c r="C81" s="56"/>
      <c r="D81" s="56"/>
      <c r="E81" s="56"/>
      <c r="F81" s="56"/>
      <c r="G81" s="56"/>
      <c r="H81" s="56"/>
      <c r="I81" s="56"/>
      <c r="J81" s="72" t="str">
        <f t="shared" si="3"/>
        <v/>
      </c>
      <c r="K81" s="56"/>
      <c r="L81" s="71" t="str">
        <f t="shared" si="2"/>
        <v/>
      </c>
      <c r="M81" s="71"/>
      <c r="N81" s="56"/>
      <c r="O81" s="56"/>
    </row>
    <row r="82" spans="1:15" x14ac:dyDescent="0.15">
      <c r="A82" s="56" t="str">
        <f>IF(B82="","",B82&amp;COUNTIF($B$3:B82,B82))</f>
        <v/>
      </c>
      <c r="B82" s="56"/>
      <c r="C82" s="56"/>
      <c r="D82" s="56"/>
      <c r="E82" s="56"/>
      <c r="F82" s="56"/>
      <c r="G82" s="56"/>
      <c r="H82" s="56"/>
      <c r="I82" s="56"/>
      <c r="J82" s="72" t="str">
        <f t="shared" si="3"/>
        <v/>
      </c>
      <c r="K82" s="56"/>
      <c r="L82" s="71" t="str">
        <f t="shared" si="2"/>
        <v/>
      </c>
      <c r="M82" s="71"/>
      <c r="N82" s="56"/>
      <c r="O82" s="56"/>
    </row>
    <row r="83" spans="1:15" x14ac:dyDescent="0.15">
      <c r="A83" s="56" t="str">
        <f>IF(B83="","",B83&amp;COUNTIF($B$3:B83,B83))</f>
        <v/>
      </c>
      <c r="B83" s="56"/>
      <c r="C83" s="56"/>
      <c r="D83" s="56"/>
      <c r="E83" s="56"/>
      <c r="F83" s="56"/>
      <c r="G83" s="56"/>
      <c r="H83" s="56"/>
      <c r="I83" s="56"/>
      <c r="J83" s="72" t="str">
        <f t="shared" si="3"/>
        <v/>
      </c>
      <c r="K83" s="56"/>
      <c r="L83" s="71" t="str">
        <f t="shared" si="2"/>
        <v/>
      </c>
      <c r="M83" s="71"/>
      <c r="N83" s="56"/>
      <c r="O83" s="56"/>
    </row>
    <row r="84" spans="1:15" x14ac:dyDescent="0.15">
      <c r="A84" s="56" t="str">
        <f>IF(B84="","",B84&amp;COUNTIF($B$3:B84,B84))</f>
        <v/>
      </c>
      <c r="B84" s="56"/>
      <c r="C84" s="56"/>
      <c r="D84" s="56"/>
      <c r="E84" s="56"/>
      <c r="F84" s="56"/>
      <c r="G84" s="56"/>
      <c r="H84" s="56"/>
      <c r="I84" s="56"/>
      <c r="J84" s="72" t="str">
        <f t="shared" si="3"/>
        <v/>
      </c>
      <c r="K84" s="56"/>
      <c r="L84" s="71" t="str">
        <f t="shared" si="2"/>
        <v/>
      </c>
      <c r="M84" s="71"/>
      <c r="N84" s="56"/>
      <c r="O84" s="56"/>
    </row>
    <row r="85" spans="1:15" x14ac:dyDescent="0.15">
      <c r="A85" s="56" t="str">
        <f>IF(B85="","",B85&amp;COUNTIF($B$3:B85,B85))</f>
        <v/>
      </c>
      <c r="B85" s="56"/>
      <c r="C85" s="56"/>
      <c r="D85" s="56"/>
      <c r="E85" s="56"/>
      <c r="F85" s="56"/>
      <c r="G85" s="56"/>
      <c r="H85" s="56"/>
      <c r="I85" s="56"/>
      <c r="J85" s="72" t="str">
        <f t="shared" si="3"/>
        <v/>
      </c>
      <c r="K85" s="56"/>
      <c r="L85" s="71" t="str">
        <f t="shared" si="2"/>
        <v/>
      </c>
      <c r="M85" s="71"/>
      <c r="N85" s="56"/>
      <c r="O85" s="56"/>
    </row>
    <row r="86" spans="1:15" x14ac:dyDescent="0.15">
      <c r="A86" s="56" t="str">
        <f>IF(B86="","",B86&amp;COUNTIF($B$3:B86,B86))</f>
        <v/>
      </c>
      <c r="B86" s="56"/>
      <c r="C86" s="56"/>
      <c r="D86" s="56"/>
      <c r="E86" s="56"/>
      <c r="F86" s="56"/>
      <c r="G86" s="56"/>
      <c r="H86" s="56"/>
      <c r="I86" s="56"/>
      <c r="J86" s="72" t="str">
        <f t="shared" si="3"/>
        <v/>
      </c>
      <c r="K86" s="56"/>
      <c r="L86" s="71" t="str">
        <f t="shared" si="2"/>
        <v/>
      </c>
      <c r="M86" s="71"/>
      <c r="N86" s="56"/>
      <c r="O86" s="56"/>
    </row>
    <row r="87" spans="1:15" x14ac:dyDescent="0.15">
      <c r="A87" s="56" t="str">
        <f>IF(B87="","",B87&amp;COUNTIF($B$3:B87,B87))</f>
        <v/>
      </c>
      <c r="B87" s="56"/>
      <c r="C87" s="56"/>
      <c r="D87" s="56"/>
      <c r="E87" s="56"/>
      <c r="F87" s="56"/>
      <c r="G87" s="56"/>
      <c r="H87" s="56"/>
      <c r="I87" s="56"/>
      <c r="J87" s="72" t="str">
        <f t="shared" si="3"/>
        <v/>
      </c>
      <c r="K87" s="56"/>
      <c r="L87" s="71" t="str">
        <f t="shared" si="2"/>
        <v/>
      </c>
      <c r="M87" s="71"/>
      <c r="N87" s="56"/>
      <c r="O87" s="56"/>
    </row>
    <row r="88" spans="1:15" x14ac:dyDescent="0.15">
      <c r="A88" s="56" t="str">
        <f>IF(B88="","",B88&amp;COUNTIF($B$3:B88,B88))</f>
        <v/>
      </c>
      <c r="B88" s="56"/>
      <c r="C88" s="56"/>
      <c r="D88" s="56"/>
      <c r="E88" s="56"/>
      <c r="F88" s="56"/>
      <c r="G88" s="56"/>
      <c r="H88" s="56"/>
      <c r="I88" s="56"/>
      <c r="J88" s="72" t="str">
        <f t="shared" si="3"/>
        <v/>
      </c>
      <c r="K88" s="56"/>
      <c r="L88" s="71" t="str">
        <f t="shared" si="2"/>
        <v/>
      </c>
      <c r="M88" s="71"/>
      <c r="N88" s="56"/>
      <c r="O88" s="56"/>
    </row>
    <row r="89" spans="1:15" x14ac:dyDescent="0.15">
      <c r="A89" s="56" t="str">
        <f>IF(B89="","",B89&amp;COUNTIF($B$3:B89,B89))</f>
        <v/>
      </c>
      <c r="B89" s="56"/>
      <c r="C89" s="56"/>
      <c r="D89" s="56"/>
      <c r="E89" s="56"/>
      <c r="F89" s="56"/>
      <c r="G89" s="56"/>
      <c r="H89" s="56"/>
      <c r="I89" s="56"/>
      <c r="J89" s="72" t="str">
        <f t="shared" si="3"/>
        <v/>
      </c>
      <c r="K89" s="56"/>
      <c r="L89" s="71" t="str">
        <f t="shared" si="2"/>
        <v/>
      </c>
      <c r="M89" s="71"/>
      <c r="N89" s="56"/>
      <c r="O89" s="56"/>
    </row>
    <row r="90" spans="1:15" x14ac:dyDescent="0.15">
      <c r="A90" s="56" t="str">
        <f>IF(B90="","",B90&amp;COUNTIF($B$3:B90,B90))</f>
        <v/>
      </c>
      <c r="B90" s="56"/>
      <c r="C90" s="56"/>
      <c r="D90" s="56"/>
      <c r="E90" s="56"/>
      <c r="F90" s="56"/>
      <c r="G90" s="56"/>
      <c r="H90" s="56"/>
      <c r="I90" s="56"/>
      <c r="J90" s="72" t="str">
        <f t="shared" si="3"/>
        <v/>
      </c>
      <c r="K90" s="56"/>
      <c r="L90" s="71" t="str">
        <f t="shared" si="2"/>
        <v/>
      </c>
      <c r="M90" s="71"/>
      <c r="N90" s="56"/>
      <c r="O90" s="56"/>
    </row>
    <row r="91" spans="1:15" x14ac:dyDescent="0.15">
      <c r="A91" s="56" t="str">
        <f>IF(B91="","",B91&amp;COUNTIF($B$3:B91,B91))</f>
        <v/>
      </c>
      <c r="B91" s="56"/>
      <c r="C91" s="56"/>
      <c r="D91" s="56"/>
      <c r="E91" s="56"/>
      <c r="F91" s="56"/>
      <c r="G91" s="56"/>
      <c r="H91" s="56"/>
      <c r="I91" s="56"/>
      <c r="J91" s="72" t="str">
        <f t="shared" si="3"/>
        <v/>
      </c>
      <c r="K91" s="56"/>
      <c r="L91" s="71" t="str">
        <f t="shared" si="2"/>
        <v/>
      </c>
      <c r="M91" s="71"/>
      <c r="N91" s="56"/>
      <c r="O91" s="56"/>
    </row>
    <row r="92" spans="1:15" x14ac:dyDescent="0.15">
      <c r="A92" s="56" t="str">
        <f>IF(B92="","",B92&amp;COUNTIF($B$3:B92,B92))</f>
        <v/>
      </c>
      <c r="B92" s="56"/>
      <c r="C92" s="56"/>
      <c r="D92" s="56"/>
      <c r="E92" s="56"/>
      <c r="F92" s="56"/>
      <c r="G92" s="56"/>
      <c r="H92" s="56"/>
      <c r="I92" s="56"/>
      <c r="J92" s="72" t="str">
        <f t="shared" si="3"/>
        <v/>
      </c>
      <c r="K92" s="56"/>
      <c r="L92" s="71" t="str">
        <f t="shared" si="2"/>
        <v/>
      </c>
      <c r="M92" s="71"/>
      <c r="N92" s="56"/>
      <c r="O92" s="56"/>
    </row>
    <row r="93" spans="1:15" x14ac:dyDescent="0.15">
      <c r="A93" s="56" t="str">
        <f>IF(B93="","",B93&amp;COUNTIF($B$3:B93,B93))</f>
        <v/>
      </c>
      <c r="B93" s="56"/>
      <c r="C93" s="56"/>
      <c r="D93" s="56"/>
      <c r="E93" s="56"/>
      <c r="F93" s="56"/>
      <c r="G93" s="56"/>
      <c r="H93" s="56"/>
      <c r="I93" s="56"/>
      <c r="J93" s="72" t="str">
        <f t="shared" si="3"/>
        <v/>
      </c>
      <c r="K93" s="56"/>
      <c r="L93" s="71" t="str">
        <f t="shared" si="2"/>
        <v/>
      </c>
      <c r="M93" s="71"/>
      <c r="N93" s="56"/>
      <c r="O93" s="56"/>
    </row>
    <row r="94" spans="1:15" x14ac:dyDescent="0.15">
      <c r="A94" s="56" t="str">
        <f>IF(B94="","",B94&amp;COUNTIF($B$3:B94,B94))</f>
        <v/>
      </c>
      <c r="B94" s="56"/>
      <c r="C94" s="56"/>
      <c r="D94" s="56"/>
      <c r="E94" s="56"/>
      <c r="F94" s="56"/>
      <c r="G94" s="56"/>
      <c r="H94" s="56"/>
      <c r="I94" s="56"/>
      <c r="J94" s="72" t="str">
        <f t="shared" si="3"/>
        <v/>
      </c>
      <c r="K94" s="56"/>
      <c r="L94" s="71" t="str">
        <f t="shared" si="2"/>
        <v/>
      </c>
      <c r="M94" s="71"/>
      <c r="N94" s="56"/>
      <c r="O94" s="56"/>
    </row>
    <row r="95" spans="1:15" x14ac:dyDescent="0.15">
      <c r="A95" s="56" t="str">
        <f>IF(B95="","",B95&amp;COUNTIF($B$3:B95,B95))</f>
        <v/>
      </c>
      <c r="B95" s="56"/>
      <c r="C95" s="56"/>
      <c r="D95" s="56"/>
      <c r="E95" s="56"/>
      <c r="F95" s="56"/>
      <c r="G95" s="56"/>
      <c r="H95" s="56"/>
      <c r="I95" s="56"/>
      <c r="J95" s="72" t="str">
        <f t="shared" si="3"/>
        <v/>
      </c>
      <c r="K95" s="56"/>
      <c r="L95" s="71" t="str">
        <f t="shared" si="2"/>
        <v/>
      </c>
      <c r="M95" s="71"/>
      <c r="N95" s="56"/>
      <c r="O95" s="56"/>
    </row>
    <row r="96" spans="1:15" x14ac:dyDescent="0.15">
      <c r="A96" s="56" t="str">
        <f>IF(B96="","",B96&amp;COUNTIF($B$3:B96,B96))</f>
        <v/>
      </c>
      <c r="B96" s="56"/>
      <c r="C96" s="56"/>
      <c r="D96" s="56"/>
      <c r="E96" s="56"/>
      <c r="F96" s="56"/>
      <c r="G96" s="56"/>
      <c r="H96" s="56"/>
      <c r="I96" s="56"/>
      <c r="J96" s="72" t="str">
        <f t="shared" si="3"/>
        <v/>
      </c>
      <c r="K96" s="56"/>
      <c r="L96" s="71" t="str">
        <f t="shared" si="2"/>
        <v/>
      </c>
      <c r="M96" s="71"/>
      <c r="N96" s="56"/>
      <c r="O96" s="56"/>
    </row>
    <row r="97" spans="1:15" x14ac:dyDescent="0.15">
      <c r="A97" s="56" t="str">
        <f>IF(B97="","",B97&amp;COUNTIF($B$3:B97,B97))</f>
        <v/>
      </c>
      <c r="B97" s="56"/>
      <c r="C97" s="56"/>
      <c r="D97" s="56"/>
      <c r="E97" s="56"/>
      <c r="F97" s="56"/>
      <c r="G97" s="56"/>
      <c r="H97" s="56"/>
      <c r="I97" s="56"/>
      <c r="J97" s="72" t="str">
        <f t="shared" si="3"/>
        <v/>
      </c>
      <c r="K97" s="56"/>
      <c r="L97" s="71" t="str">
        <f t="shared" si="2"/>
        <v/>
      </c>
      <c r="M97" s="71"/>
      <c r="N97" s="56"/>
      <c r="O97" s="56"/>
    </row>
    <row r="98" spans="1:15" x14ac:dyDescent="0.15">
      <c r="A98" s="56" t="str">
        <f>IF(B98="","",B98&amp;COUNTIF($B$3:B98,B98))</f>
        <v/>
      </c>
      <c r="B98" s="56"/>
      <c r="C98" s="56"/>
      <c r="D98" s="56"/>
      <c r="E98" s="56"/>
      <c r="F98" s="56"/>
      <c r="G98" s="56"/>
      <c r="H98" s="56"/>
      <c r="I98" s="56"/>
      <c r="J98" s="72" t="str">
        <f t="shared" si="3"/>
        <v/>
      </c>
      <c r="K98" s="56"/>
      <c r="L98" s="71" t="str">
        <f t="shared" si="2"/>
        <v/>
      </c>
      <c r="M98" s="71"/>
      <c r="N98" s="56"/>
      <c r="O98" s="56"/>
    </row>
    <row r="99" spans="1:15" x14ac:dyDescent="0.15">
      <c r="A99" s="56" t="str">
        <f>IF(B99="","",B99&amp;COUNTIF($B$3:B99,B99))</f>
        <v/>
      </c>
      <c r="B99" s="56"/>
      <c r="C99" s="56"/>
      <c r="D99" s="56"/>
      <c r="E99" s="56"/>
      <c r="F99" s="56"/>
      <c r="G99" s="56"/>
      <c r="H99" s="56"/>
      <c r="I99" s="56"/>
      <c r="J99" s="72" t="str">
        <f t="shared" si="3"/>
        <v/>
      </c>
      <c r="K99" s="56"/>
      <c r="L99" s="71" t="str">
        <f t="shared" si="2"/>
        <v/>
      </c>
      <c r="M99" s="71"/>
      <c r="N99" s="56"/>
      <c r="O99" s="56"/>
    </row>
    <row r="100" spans="1:15" x14ac:dyDescent="0.15">
      <c r="A100" s="56" t="str">
        <f>IF(B100="","",B100&amp;COUNTIF($B$3:B100,B100))</f>
        <v/>
      </c>
      <c r="B100" s="56"/>
      <c r="C100" s="56"/>
      <c r="D100" s="56"/>
      <c r="E100" s="56"/>
      <c r="F100" s="56"/>
      <c r="G100" s="56"/>
      <c r="H100" s="56"/>
      <c r="I100" s="56"/>
      <c r="J100" s="72" t="str">
        <f t="shared" si="3"/>
        <v/>
      </c>
      <c r="K100" s="56"/>
      <c r="L100" s="71" t="str">
        <f t="shared" si="2"/>
        <v/>
      </c>
      <c r="M100" s="71"/>
      <c r="N100" s="56"/>
      <c r="O100" s="56"/>
    </row>
    <row r="101" spans="1:15" x14ac:dyDescent="0.15">
      <c r="A101" s="56" t="str">
        <f>IF(B101="","",B101&amp;COUNTIF($B$3:B101,B101))</f>
        <v/>
      </c>
      <c r="B101" s="56"/>
      <c r="C101" s="56"/>
      <c r="D101" s="56"/>
      <c r="E101" s="56"/>
      <c r="F101" s="56"/>
      <c r="G101" s="56"/>
      <c r="H101" s="56"/>
      <c r="I101" s="56"/>
      <c r="J101" s="72" t="str">
        <f t="shared" si="3"/>
        <v/>
      </c>
      <c r="K101" s="56"/>
      <c r="L101" s="71" t="str">
        <f t="shared" si="2"/>
        <v/>
      </c>
      <c r="M101" s="71"/>
      <c r="N101" s="56"/>
      <c r="O101" s="56"/>
    </row>
    <row r="102" spans="1:15" x14ac:dyDescent="0.15">
      <c r="A102" s="56" t="str">
        <f>IF(B102="","",B102&amp;COUNTIF($B$3:B102,B102))</f>
        <v/>
      </c>
      <c r="B102" s="56"/>
      <c r="C102" s="56"/>
      <c r="D102" s="56"/>
      <c r="E102" s="56"/>
      <c r="F102" s="56"/>
      <c r="G102" s="56"/>
      <c r="H102" s="56"/>
      <c r="I102" s="56"/>
      <c r="J102" s="72" t="str">
        <f t="shared" si="3"/>
        <v/>
      </c>
      <c r="K102" s="56"/>
      <c r="L102" s="71" t="str">
        <f t="shared" si="2"/>
        <v/>
      </c>
      <c r="M102" s="71"/>
      <c r="N102" s="56"/>
      <c r="O102" s="56"/>
    </row>
    <row r="103" spans="1:15" x14ac:dyDescent="0.15">
      <c r="A103" s="56" t="str">
        <f>IF(B103="","",B103&amp;COUNTIF($B$3:B103,B103))</f>
        <v/>
      </c>
      <c r="B103" s="56"/>
      <c r="C103" s="56"/>
      <c r="D103" s="56"/>
      <c r="E103" s="56"/>
      <c r="F103" s="56"/>
      <c r="G103" s="56"/>
      <c r="H103" s="56"/>
      <c r="I103" s="56"/>
      <c r="J103" s="72" t="str">
        <f t="shared" si="3"/>
        <v/>
      </c>
      <c r="K103" s="56"/>
      <c r="L103" s="71" t="str">
        <f t="shared" si="2"/>
        <v/>
      </c>
      <c r="M103" s="71"/>
      <c r="N103" s="56"/>
      <c r="O103" s="56"/>
    </row>
    <row r="104" spans="1:15" x14ac:dyDescent="0.15">
      <c r="A104" s="56" t="str">
        <f>IF(B104="","",B104&amp;COUNTIF($B$3:B104,B104))</f>
        <v/>
      </c>
      <c r="B104" s="56"/>
      <c r="C104" s="56"/>
      <c r="D104" s="56"/>
      <c r="E104" s="56"/>
      <c r="F104" s="56"/>
      <c r="G104" s="56"/>
      <c r="H104" s="56"/>
      <c r="I104" s="56"/>
      <c r="J104" s="72" t="str">
        <f t="shared" si="3"/>
        <v/>
      </c>
      <c r="K104" s="56"/>
      <c r="L104" s="71" t="str">
        <f t="shared" si="2"/>
        <v/>
      </c>
      <c r="M104" s="71"/>
      <c r="N104" s="56"/>
      <c r="O104" s="56"/>
    </row>
    <row r="105" spans="1:15" x14ac:dyDescent="0.15">
      <c r="A105" s="56" t="str">
        <f>IF(B105="","",B105&amp;COUNTIF($B$3:B105,B105))</f>
        <v/>
      </c>
      <c r="B105" s="56"/>
      <c r="C105" s="56"/>
      <c r="D105" s="56"/>
      <c r="E105" s="56"/>
      <c r="F105" s="56"/>
      <c r="G105" s="56"/>
      <c r="H105" s="56"/>
      <c r="I105" s="56"/>
      <c r="J105" s="72" t="str">
        <f t="shared" si="3"/>
        <v/>
      </c>
      <c r="K105" s="56"/>
      <c r="L105" s="71" t="str">
        <f t="shared" si="2"/>
        <v/>
      </c>
      <c r="M105" s="71"/>
      <c r="N105" s="56"/>
      <c r="O105" s="56"/>
    </row>
    <row r="106" spans="1:15" x14ac:dyDescent="0.15">
      <c r="A106" s="56" t="str">
        <f>IF(B106="","",B106&amp;COUNTIF($B$3:B106,B106))</f>
        <v/>
      </c>
      <c r="B106" s="56"/>
      <c r="C106" s="56"/>
      <c r="D106" s="56"/>
      <c r="E106" s="56"/>
      <c r="F106" s="56"/>
      <c r="G106" s="56"/>
      <c r="H106" s="56"/>
      <c r="I106" s="56"/>
      <c r="J106" s="72" t="str">
        <f t="shared" si="3"/>
        <v/>
      </c>
      <c r="K106" s="56"/>
      <c r="L106" s="71" t="str">
        <f t="shared" si="2"/>
        <v/>
      </c>
      <c r="M106" s="71"/>
      <c r="N106" s="56"/>
      <c r="O106" s="56"/>
    </row>
    <row r="107" spans="1:15" x14ac:dyDescent="0.15">
      <c r="A107" s="56" t="str">
        <f>IF(B107="","",B107&amp;COUNTIF($B$3:B107,B107))</f>
        <v/>
      </c>
      <c r="B107" s="56"/>
      <c r="C107" s="56"/>
      <c r="D107" s="56"/>
      <c r="E107" s="56"/>
      <c r="F107" s="56"/>
      <c r="G107" s="56"/>
      <c r="H107" s="56"/>
      <c r="I107" s="56"/>
      <c r="J107" s="72" t="str">
        <f t="shared" si="3"/>
        <v/>
      </c>
      <c r="K107" s="56"/>
      <c r="L107" s="71" t="str">
        <f t="shared" si="2"/>
        <v/>
      </c>
      <c r="M107" s="71"/>
      <c r="N107" s="56"/>
      <c r="O107" s="56"/>
    </row>
    <row r="108" spans="1:15" x14ac:dyDescent="0.15">
      <c r="A108" s="56" t="str">
        <f>IF(B108="","",B108&amp;COUNTIF($B$3:B108,B108))</f>
        <v/>
      </c>
      <c r="B108" s="56"/>
      <c r="C108" s="56"/>
      <c r="D108" s="56"/>
      <c r="E108" s="56"/>
      <c r="F108" s="56"/>
      <c r="G108" s="56"/>
      <c r="H108" s="56"/>
      <c r="I108" s="56"/>
      <c r="J108" s="72" t="str">
        <f t="shared" si="3"/>
        <v/>
      </c>
      <c r="K108" s="56"/>
      <c r="L108" s="71" t="str">
        <f t="shared" si="2"/>
        <v/>
      </c>
      <c r="M108" s="71"/>
      <c r="N108" s="56"/>
      <c r="O108" s="56"/>
    </row>
    <row r="109" spans="1:15" x14ac:dyDescent="0.15">
      <c r="A109" s="56" t="str">
        <f>IF(B109="","",B109&amp;COUNTIF($B$3:B109,B109))</f>
        <v/>
      </c>
      <c r="B109" s="56"/>
      <c r="C109" s="56"/>
      <c r="D109" s="56"/>
      <c r="E109" s="56"/>
      <c r="F109" s="56"/>
      <c r="G109" s="56"/>
      <c r="H109" s="56"/>
      <c r="I109" s="56"/>
      <c r="J109" s="72" t="str">
        <f t="shared" si="3"/>
        <v/>
      </c>
      <c r="K109" s="56"/>
      <c r="L109" s="71" t="str">
        <f t="shared" si="2"/>
        <v/>
      </c>
      <c r="M109" s="71"/>
      <c r="N109" s="56"/>
      <c r="O109" s="56"/>
    </row>
    <row r="110" spans="1:15" x14ac:dyDescent="0.15">
      <c r="A110" s="56" t="str">
        <f>IF(B110="","",B110&amp;COUNTIF($B$3:B110,B110))</f>
        <v/>
      </c>
      <c r="B110" s="56"/>
      <c r="C110" s="56"/>
      <c r="D110" s="56"/>
      <c r="E110" s="56"/>
      <c r="F110" s="56"/>
      <c r="G110" s="56"/>
      <c r="H110" s="56"/>
      <c r="I110" s="56"/>
      <c r="J110" s="72" t="str">
        <f t="shared" si="3"/>
        <v/>
      </c>
      <c r="K110" s="56"/>
      <c r="L110" s="71" t="str">
        <f t="shared" si="2"/>
        <v/>
      </c>
      <c r="M110" s="71"/>
      <c r="N110" s="56"/>
      <c r="O110" s="56"/>
    </row>
    <row r="111" spans="1:15" x14ac:dyDescent="0.15">
      <c r="A111" s="56" t="str">
        <f>IF(B111="","",B111&amp;COUNTIF($B$3:B111,B111))</f>
        <v/>
      </c>
      <c r="B111" s="56"/>
      <c r="C111" s="56"/>
      <c r="D111" s="56"/>
      <c r="E111" s="56"/>
      <c r="F111" s="56"/>
      <c r="G111" s="56"/>
      <c r="H111" s="56"/>
      <c r="I111" s="56"/>
      <c r="J111" s="72" t="str">
        <f t="shared" si="3"/>
        <v/>
      </c>
      <c r="K111" s="56"/>
      <c r="L111" s="71" t="str">
        <f t="shared" si="2"/>
        <v/>
      </c>
      <c r="M111" s="71"/>
      <c r="N111" s="56"/>
      <c r="O111" s="56"/>
    </row>
    <row r="112" spans="1:15" x14ac:dyDescent="0.15">
      <c r="A112" s="56" t="str">
        <f>IF(B112="","",B112&amp;COUNTIF($B$3:B112,B112))</f>
        <v/>
      </c>
      <c r="B112" s="56"/>
      <c r="C112" s="56"/>
      <c r="D112" s="56"/>
      <c r="E112" s="56"/>
      <c r="F112" s="56"/>
      <c r="G112" s="56"/>
      <c r="H112" s="56"/>
      <c r="I112" s="56"/>
      <c r="J112" s="72" t="str">
        <f t="shared" si="3"/>
        <v/>
      </c>
      <c r="K112" s="56"/>
      <c r="L112" s="71" t="str">
        <f t="shared" si="2"/>
        <v/>
      </c>
      <c r="M112" s="71"/>
      <c r="N112" s="56"/>
      <c r="O112" s="56"/>
    </row>
    <row r="113" spans="1:15" x14ac:dyDescent="0.15">
      <c r="A113" s="56" t="str">
        <f>IF(B113="","",B113&amp;COUNTIF($B$3:B113,B113))</f>
        <v/>
      </c>
      <c r="B113" s="56"/>
      <c r="C113" s="56"/>
      <c r="D113" s="56"/>
      <c r="E113" s="56"/>
      <c r="F113" s="56"/>
      <c r="G113" s="56"/>
      <c r="H113" s="56"/>
      <c r="I113" s="56"/>
      <c r="J113" s="72" t="str">
        <f t="shared" si="3"/>
        <v/>
      </c>
      <c r="K113" s="56"/>
      <c r="L113" s="71" t="str">
        <f t="shared" si="2"/>
        <v/>
      </c>
      <c r="M113" s="71"/>
      <c r="N113" s="56"/>
      <c r="O113" s="56"/>
    </row>
    <row r="114" spans="1:15" x14ac:dyDescent="0.15">
      <c r="A114" s="56" t="str">
        <f>IF(B114="","",B114&amp;COUNTIF($B$3:B114,B114))</f>
        <v/>
      </c>
      <c r="B114" s="56"/>
      <c r="C114" s="56"/>
      <c r="D114" s="56"/>
      <c r="E114" s="56"/>
      <c r="F114" s="56"/>
      <c r="G114" s="56"/>
      <c r="H114" s="56"/>
      <c r="I114" s="56"/>
      <c r="J114" s="72" t="str">
        <f t="shared" si="3"/>
        <v/>
      </c>
      <c r="K114" s="56"/>
      <c r="L114" s="71" t="str">
        <f t="shared" si="2"/>
        <v/>
      </c>
      <c r="M114" s="71"/>
      <c r="N114" s="56"/>
      <c r="O114" s="56"/>
    </row>
    <row r="115" spans="1:15" x14ac:dyDescent="0.15">
      <c r="A115" s="56" t="str">
        <f>IF(B115="","",B115&amp;COUNTIF($B$3:B115,B115))</f>
        <v/>
      </c>
      <c r="B115" s="56"/>
      <c r="C115" s="56"/>
      <c r="D115" s="56"/>
      <c r="E115" s="56"/>
      <c r="F115" s="56"/>
      <c r="G115" s="56"/>
      <c r="H115" s="56"/>
      <c r="I115" s="56"/>
      <c r="J115" s="72" t="str">
        <f t="shared" si="3"/>
        <v/>
      </c>
      <c r="K115" s="56"/>
      <c r="L115" s="71" t="str">
        <f t="shared" si="2"/>
        <v/>
      </c>
      <c r="M115" s="71"/>
      <c r="N115" s="56"/>
      <c r="O115" s="56"/>
    </row>
    <row r="116" spans="1:15" x14ac:dyDescent="0.15">
      <c r="A116" s="56" t="str">
        <f>IF(B116="","",B116&amp;COUNTIF($B$3:B116,B116))</f>
        <v/>
      </c>
      <c r="B116" s="56"/>
      <c r="C116" s="56"/>
      <c r="D116" s="56"/>
      <c r="E116" s="56"/>
      <c r="F116" s="56"/>
      <c r="G116" s="56"/>
      <c r="H116" s="56"/>
      <c r="I116" s="56"/>
      <c r="J116" s="72" t="str">
        <f t="shared" si="3"/>
        <v/>
      </c>
      <c r="K116" s="56"/>
      <c r="L116" s="71" t="str">
        <f t="shared" si="2"/>
        <v/>
      </c>
      <c r="M116" s="71"/>
      <c r="N116" s="56"/>
      <c r="O116" s="56"/>
    </row>
    <row r="117" spans="1:15" x14ac:dyDescent="0.15">
      <c r="A117" s="56" t="str">
        <f>IF(B117="","",B117&amp;COUNTIF($B$3:B117,B117))</f>
        <v/>
      </c>
      <c r="B117" s="56"/>
      <c r="C117" s="56"/>
      <c r="D117" s="56"/>
      <c r="E117" s="56"/>
      <c r="F117" s="56"/>
      <c r="G117" s="56"/>
      <c r="H117" s="56"/>
      <c r="I117" s="56"/>
      <c r="J117" s="72" t="str">
        <f t="shared" si="3"/>
        <v/>
      </c>
      <c r="K117" s="56"/>
      <c r="L117" s="71" t="str">
        <f t="shared" si="2"/>
        <v/>
      </c>
      <c r="M117" s="71"/>
      <c r="N117" s="56"/>
      <c r="O117" s="56"/>
    </row>
    <row r="118" spans="1:15" x14ac:dyDescent="0.15">
      <c r="A118" s="56" t="str">
        <f>IF(B118="","",B118&amp;COUNTIF($B$3:B118,B118))</f>
        <v/>
      </c>
      <c r="B118" s="56"/>
      <c r="C118" s="56"/>
      <c r="D118" s="56"/>
      <c r="E118" s="56"/>
      <c r="F118" s="56"/>
      <c r="G118" s="56"/>
      <c r="H118" s="56"/>
      <c r="I118" s="56"/>
      <c r="J118" s="72" t="str">
        <f t="shared" si="3"/>
        <v/>
      </c>
      <c r="K118" s="56"/>
      <c r="L118" s="71" t="str">
        <f t="shared" si="2"/>
        <v/>
      </c>
      <c r="M118" s="71"/>
      <c r="N118" s="56"/>
      <c r="O118" s="56"/>
    </row>
    <row r="119" spans="1:15" x14ac:dyDescent="0.15">
      <c r="A119" s="56" t="str">
        <f>IF(B119="","",B119&amp;COUNTIF($B$3:B119,B119))</f>
        <v/>
      </c>
      <c r="B119" s="56"/>
      <c r="C119" s="56"/>
      <c r="D119" s="56"/>
      <c r="E119" s="56"/>
      <c r="F119" s="56"/>
      <c r="G119" s="56"/>
      <c r="H119" s="56"/>
      <c r="I119" s="56"/>
      <c r="J119" s="72" t="str">
        <f t="shared" si="3"/>
        <v/>
      </c>
      <c r="K119" s="56"/>
      <c r="L119" s="71" t="str">
        <f t="shared" si="2"/>
        <v/>
      </c>
      <c r="M119" s="71"/>
      <c r="N119" s="56"/>
      <c r="O119" s="56"/>
    </row>
    <row r="120" spans="1:15" x14ac:dyDescent="0.15">
      <c r="A120" s="56" t="str">
        <f>IF(B120="","",B120&amp;COUNTIF($B$3:B120,B120))</f>
        <v/>
      </c>
      <c r="B120" s="56"/>
      <c r="C120" s="56"/>
      <c r="D120" s="56"/>
      <c r="E120" s="56"/>
      <c r="F120" s="56"/>
      <c r="G120" s="56"/>
      <c r="H120" s="56"/>
      <c r="I120" s="56"/>
      <c r="J120" s="72" t="str">
        <f t="shared" si="3"/>
        <v/>
      </c>
      <c r="K120" s="56"/>
      <c r="L120" s="71" t="str">
        <f t="shared" si="2"/>
        <v/>
      </c>
      <c r="M120" s="71"/>
      <c r="N120" s="56"/>
      <c r="O120" s="56"/>
    </row>
    <row r="121" spans="1:15" x14ac:dyDescent="0.15">
      <c r="A121" s="56" t="str">
        <f>IF(B121="","",B121&amp;COUNTIF($B$3:B121,B121))</f>
        <v/>
      </c>
      <c r="B121" s="56"/>
      <c r="C121" s="56"/>
      <c r="D121" s="56"/>
      <c r="E121" s="56"/>
      <c r="F121" s="56"/>
      <c r="G121" s="56"/>
      <c r="H121" s="56"/>
      <c r="I121" s="56"/>
      <c r="J121" s="72" t="str">
        <f t="shared" si="3"/>
        <v/>
      </c>
      <c r="K121" s="56"/>
      <c r="L121" s="71" t="str">
        <f t="shared" si="2"/>
        <v/>
      </c>
      <c r="M121" s="71"/>
      <c r="N121" s="56"/>
      <c r="O121" s="56"/>
    </row>
    <row r="122" spans="1:15" x14ac:dyDescent="0.15">
      <c r="A122" s="56" t="str">
        <f>IF(B122="","",B122&amp;COUNTIF($B$3:B122,B122))</f>
        <v/>
      </c>
      <c r="B122" s="56"/>
      <c r="C122" s="56"/>
      <c r="D122" s="56"/>
      <c r="E122" s="56"/>
      <c r="F122" s="56"/>
      <c r="G122" s="56"/>
      <c r="H122" s="56"/>
      <c r="I122" s="56"/>
      <c r="J122" s="72" t="str">
        <f t="shared" si="3"/>
        <v/>
      </c>
      <c r="K122" s="56"/>
      <c r="L122" s="71" t="str">
        <f t="shared" si="2"/>
        <v/>
      </c>
      <c r="M122" s="71"/>
      <c r="N122" s="56"/>
      <c r="O122" s="56"/>
    </row>
    <row r="123" spans="1:15" x14ac:dyDescent="0.15">
      <c r="A123" s="56" t="str">
        <f>IF(B123="","",B123&amp;COUNTIF($B$3:B123,B123))</f>
        <v/>
      </c>
      <c r="B123" s="56"/>
      <c r="C123" s="56"/>
      <c r="D123" s="56"/>
      <c r="E123" s="56"/>
      <c r="F123" s="56"/>
      <c r="G123" s="56"/>
      <c r="H123" s="56"/>
      <c r="I123" s="56"/>
      <c r="J123" s="72" t="str">
        <f t="shared" si="3"/>
        <v/>
      </c>
      <c r="K123" s="56"/>
      <c r="L123" s="71" t="str">
        <f t="shared" si="2"/>
        <v/>
      </c>
      <c r="M123" s="71"/>
      <c r="N123" s="56"/>
      <c r="O123" s="56"/>
    </row>
    <row r="124" spans="1:15" x14ac:dyDescent="0.15">
      <c r="A124" s="56" t="str">
        <f>IF(B124="","",B124&amp;COUNTIF($B$3:B124,B124))</f>
        <v/>
      </c>
      <c r="B124" s="56"/>
      <c r="C124" s="56"/>
      <c r="D124" s="56"/>
      <c r="E124" s="56"/>
      <c r="F124" s="56"/>
      <c r="G124" s="56"/>
      <c r="H124" s="56"/>
      <c r="I124" s="56"/>
      <c r="J124" s="72" t="str">
        <f t="shared" si="3"/>
        <v/>
      </c>
      <c r="K124" s="56"/>
      <c r="L124" s="71" t="str">
        <f t="shared" si="2"/>
        <v/>
      </c>
      <c r="M124" s="71"/>
      <c r="N124" s="56"/>
      <c r="O124" s="56"/>
    </row>
    <row r="125" spans="1:15" x14ac:dyDescent="0.15">
      <c r="A125" s="56" t="str">
        <f>IF(B125="","",B125&amp;COUNTIF($B$3:B125,B125))</f>
        <v/>
      </c>
      <c r="B125" s="56"/>
      <c r="C125" s="56"/>
      <c r="D125" s="56"/>
      <c r="E125" s="56"/>
      <c r="F125" s="56"/>
      <c r="G125" s="56"/>
      <c r="H125" s="56"/>
      <c r="I125" s="56"/>
      <c r="J125" s="72" t="str">
        <f t="shared" si="3"/>
        <v/>
      </c>
      <c r="K125" s="56"/>
      <c r="L125" s="71" t="str">
        <f t="shared" si="2"/>
        <v/>
      </c>
      <c r="M125" s="71"/>
      <c r="N125" s="56"/>
      <c r="O125" s="56"/>
    </row>
    <row r="126" spans="1:15" x14ac:dyDescent="0.15">
      <c r="A126" s="56" t="str">
        <f>IF(B126="","",B126&amp;COUNTIF($B$3:B126,B126))</f>
        <v/>
      </c>
      <c r="B126" s="56"/>
      <c r="C126" s="56"/>
      <c r="D126" s="56"/>
      <c r="E126" s="56"/>
      <c r="F126" s="56"/>
      <c r="G126" s="56"/>
      <c r="H126" s="56"/>
      <c r="I126" s="56"/>
      <c r="J126" s="72" t="str">
        <f t="shared" si="3"/>
        <v/>
      </c>
      <c r="K126" s="56"/>
      <c r="L126" s="71" t="str">
        <f t="shared" si="2"/>
        <v/>
      </c>
      <c r="M126" s="71"/>
      <c r="N126" s="56"/>
      <c r="O126" s="56"/>
    </row>
    <row r="127" spans="1:15" x14ac:dyDescent="0.15">
      <c r="A127" s="56" t="str">
        <f>IF(B127="","",B127&amp;COUNTIF($B$3:B127,B127))</f>
        <v/>
      </c>
      <c r="B127" s="56"/>
      <c r="C127" s="56"/>
      <c r="D127" s="56"/>
      <c r="E127" s="56"/>
      <c r="F127" s="56"/>
      <c r="G127" s="56"/>
      <c r="H127" s="56"/>
      <c r="I127" s="56"/>
      <c r="J127" s="72" t="str">
        <f t="shared" si="3"/>
        <v/>
      </c>
      <c r="K127" s="56"/>
      <c r="L127" s="71" t="str">
        <f t="shared" si="2"/>
        <v/>
      </c>
      <c r="M127" s="71"/>
      <c r="N127" s="56"/>
      <c r="O127" s="56"/>
    </row>
    <row r="128" spans="1:15" x14ac:dyDescent="0.15">
      <c r="A128" s="56" t="str">
        <f>IF(B128="","",B128&amp;COUNTIF($B$3:B128,B128))</f>
        <v/>
      </c>
      <c r="B128" s="56"/>
      <c r="C128" s="56"/>
      <c r="D128" s="56"/>
      <c r="E128" s="56"/>
      <c r="F128" s="56"/>
      <c r="G128" s="56"/>
      <c r="H128" s="56"/>
      <c r="I128" s="56"/>
      <c r="J128" s="72" t="str">
        <f t="shared" si="3"/>
        <v/>
      </c>
      <c r="K128" s="56"/>
      <c r="L128" s="71" t="str">
        <f t="shared" si="2"/>
        <v/>
      </c>
      <c r="M128" s="71"/>
      <c r="N128" s="56"/>
      <c r="O128" s="56"/>
    </row>
    <row r="129" spans="1:15" x14ac:dyDescent="0.15">
      <c r="A129" s="56" t="str">
        <f>IF(B129="","",B129&amp;COUNTIF($B$3:B129,B129))</f>
        <v/>
      </c>
      <c r="B129" s="56"/>
      <c r="C129" s="56"/>
      <c r="D129" s="56"/>
      <c r="E129" s="56"/>
      <c r="F129" s="56"/>
      <c r="G129" s="56"/>
      <c r="H129" s="56"/>
      <c r="I129" s="56"/>
      <c r="J129" s="72" t="str">
        <f t="shared" si="3"/>
        <v/>
      </c>
      <c r="K129" s="56"/>
      <c r="L129" s="71" t="str">
        <f t="shared" si="2"/>
        <v/>
      </c>
      <c r="M129" s="71"/>
      <c r="N129" s="56"/>
      <c r="O129" s="56"/>
    </row>
    <row r="130" spans="1:15" x14ac:dyDescent="0.15">
      <c r="A130" s="56" t="str">
        <f>IF(B130="","",B130&amp;COUNTIF($B$3:B130,B130))</f>
        <v/>
      </c>
      <c r="B130" s="56"/>
      <c r="C130" s="56"/>
      <c r="D130" s="56"/>
      <c r="E130" s="56"/>
      <c r="F130" s="56"/>
      <c r="G130" s="56"/>
      <c r="H130" s="56"/>
      <c r="I130" s="56"/>
      <c r="J130" s="72" t="str">
        <f t="shared" si="3"/>
        <v/>
      </c>
      <c r="K130" s="56"/>
      <c r="L130" s="71" t="str">
        <f t="shared" si="2"/>
        <v/>
      </c>
      <c r="M130" s="71"/>
      <c r="N130" s="56"/>
      <c r="O130" s="56"/>
    </row>
    <row r="131" spans="1:15" x14ac:dyDescent="0.15">
      <c r="A131" s="56" t="str">
        <f>IF(B131="","",B131&amp;COUNTIF($B$3:B131,B131))</f>
        <v/>
      </c>
      <c r="B131" s="56"/>
      <c r="C131" s="56"/>
      <c r="D131" s="56"/>
      <c r="E131" s="56"/>
      <c r="F131" s="56"/>
      <c r="G131" s="56"/>
      <c r="H131" s="56"/>
      <c r="I131" s="56"/>
      <c r="J131" s="72" t="str">
        <f t="shared" si="3"/>
        <v/>
      </c>
      <c r="K131" s="56"/>
      <c r="L131" s="71" t="str">
        <f t="shared" ref="L131:L194" si="4">IFERROR(VLOOKUP(K131,N:O,2,0),"")</f>
        <v/>
      </c>
      <c r="M131" s="71"/>
      <c r="N131" s="56"/>
      <c r="O131" s="56"/>
    </row>
    <row r="132" spans="1:15" x14ac:dyDescent="0.15">
      <c r="A132" s="56" t="str">
        <f>IF(B132="","",B132&amp;COUNTIF($B$3:B132,B132))</f>
        <v/>
      </c>
      <c r="B132" s="56"/>
      <c r="C132" s="56"/>
      <c r="D132" s="56"/>
      <c r="E132" s="56"/>
      <c r="F132" s="56"/>
      <c r="G132" s="56"/>
      <c r="H132" s="56"/>
      <c r="I132" s="56"/>
      <c r="J132" s="72" t="str">
        <f t="shared" ref="J132:J195" si="5">IFERROR(LEFT(B132,FIND("K03",B132)-1),"")</f>
        <v/>
      </c>
      <c r="K132" s="56"/>
      <c r="L132" s="71" t="str">
        <f t="shared" si="4"/>
        <v/>
      </c>
      <c r="M132" s="71"/>
      <c r="N132" s="56"/>
      <c r="O132" s="56"/>
    </row>
    <row r="133" spans="1:15" x14ac:dyDescent="0.15">
      <c r="A133" s="56" t="str">
        <f>IF(B133="","",B133&amp;COUNTIF($B$3:B133,B133))</f>
        <v/>
      </c>
      <c r="B133" s="56"/>
      <c r="C133" s="56"/>
      <c r="D133" s="56"/>
      <c r="E133" s="56"/>
      <c r="F133" s="56"/>
      <c r="G133" s="56"/>
      <c r="H133" s="56"/>
      <c r="I133" s="56"/>
      <c r="J133" s="72" t="str">
        <f t="shared" si="5"/>
        <v/>
      </c>
      <c r="K133" s="56"/>
      <c r="L133" s="71" t="str">
        <f t="shared" si="4"/>
        <v/>
      </c>
      <c r="M133" s="71"/>
      <c r="N133" s="56"/>
      <c r="O133" s="56"/>
    </row>
    <row r="134" spans="1:15" x14ac:dyDescent="0.15">
      <c r="A134" s="56" t="str">
        <f>IF(B134="","",B134&amp;COUNTIF($B$3:B134,B134))</f>
        <v/>
      </c>
      <c r="B134" s="56"/>
      <c r="C134" s="56"/>
      <c r="D134" s="56"/>
      <c r="E134" s="56"/>
      <c r="F134" s="56"/>
      <c r="G134" s="56"/>
      <c r="H134" s="56"/>
      <c r="I134" s="56"/>
      <c r="J134" s="72" t="str">
        <f t="shared" si="5"/>
        <v/>
      </c>
      <c r="K134" s="56"/>
      <c r="L134" s="71" t="str">
        <f t="shared" si="4"/>
        <v/>
      </c>
      <c r="M134" s="71"/>
      <c r="N134" s="56"/>
      <c r="O134" s="56"/>
    </row>
    <row r="135" spans="1:15" x14ac:dyDescent="0.15">
      <c r="A135" s="56" t="str">
        <f>IF(B135="","",B135&amp;COUNTIF($B$3:B135,B135))</f>
        <v/>
      </c>
      <c r="B135" s="56"/>
      <c r="C135" s="56"/>
      <c r="D135" s="56"/>
      <c r="E135" s="56"/>
      <c r="F135" s="56"/>
      <c r="G135" s="56"/>
      <c r="H135" s="56"/>
      <c r="I135" s="56"/>
      <c r="J135" s="72" t="str">
        <f t="shared" si="5"/>
        <v/>
      </c>
      <c r="K135" s="56"/>
      <c r="L135" s="71" t="str">
        <f t="shared" si="4"/>
        <v/>
      </c>
      <c r="M135" s="71"/>
      <c r="N135" s="56"/>
      <c r="O135" s="56"/>
    </row>
    <row r="136" spans="1:15" x14ac:dyDescent="0.15">
      <c r="A136" s="56" t="str">
        <f>IF(B136="","",B136&amp;COUNTIF($B$3:B136,B136))</f>
        <v/>
      </c>
      <c r="B136" s="56"/>
      <c r="C136" s="56"/>
      <c r="D136" s="56"/>
      <c r="E136" s="56"/>
      <c r="F136" s="56"/>
      <c r="G136" s="56"/>
      <c r="H136" s="56"/>
      <c r="I136" s="56"/>
      <c r="J136" s="72" t="str">
        <f t="shared" si="5"/>
        <v/>
      </c>
      <c r="K136" s="56"/>
      <c r="L136" s="71" t="str">
        <f t="shared" si="4"/>
        <v/>
      </c>
      <c r="M136" s="71"/>
      <c r="N136" s="56"/>
      <c r="O136" s="56"/>
    </row>
    <row r="137" spans="1:15" x14ac:dyDescent="0.15">
      <c r="A137" s="56" t="str">
        <f>IF(B137="","",B137&amp;COUNTIF($B$3:B137,B137))</f>
        <v/>
      </c>
      <c r="B137" s="56"/>
      <c r="C137" s="56"/>
      <c r="D137" s="56"/>
      <c r="E137" s="56"/>
      <c r="F137" s="56"/>
      <c r="G137" s="56"/>
      <c r="H137" s="56"/>
      <c r="I137" s="56"/>
      <c r="J137" s="72" t="str">
        <f t="shared" si="5"/>
        <v/>
      </c>
      <c r="K137" s="56"/>
      <c r="L137" s="71" t="str">
        <f t="shared" si="4"/>
        <v/>
      </c>
      <c r="M137" s="71"/>
      <c r="N137" s="56"/>
      <c r="O137" s="56"/>
    </row>
    <row r="138" spans="1:15" x14ac:dyDescent="0.15">
      <c r="A138" s="56" t="str">
        <f>IF(B138="","",B138&amp;COUNTIF($B$3:B138,B138))</f>
        <v/>
      </c>
      <c r="B138" s="56"/>
      <c r="C138" s="56"/>
      <c r="D138" s="56"/>
      <c r="E138" s="56"/>
      <c r="F138" s="56"/>
      <c r="G138" s="56"/>
      <c r="H138" s="56"/>
      <c r="I138" s="56"/>
      <c r="J138" s="72" t="str">
        <f t="shared" si="5"/>
        <v/>
      </c>
      <c r="K138" s="56"/>
      <c r="L138" s="71" t="str">
        <f t="shared" si="4"/>
        <v/>
      </c>
      <c r="M138" s="71"/>
      <c r="N138" s="56"/>
      <c r="O138" s="56"/>
    </row>
    <row r="139" spans="1:15" x14ac:dyDescent="0.15">
      <c r="A139" s="56" t="str">
        <f>IF(B139="","",B139&amp;COUNTIF($B$3:B139,B139))</f>
        <v/>
      </c>
      <c r="B139" s="56"/>
      <c r="C139" s="56"/>
      <c r="D139" s="56"/>
      <c r="E139" s="56"/>
      <c r="F139" s="56"/>
      <c r="G139" s="56"/>
      <c r="H139" s="56"/>
      <c r="I139" s="56"/>
      <c r="J139" s="72" t="str">
        <f t="shared" si="5"/>
        <v/>
      </c>
      <c r="K139" s="56"/>
      <c r="L139" s="71" t="str">
        <f t="shared" si="4"/>
        <v/>
      </c>
      <c r="M139" s="71"/>
      <c r="N139" s="56"/>
      <c r="O139" s="56"/>
    </row>
    <row r="140" spans="1:15" x14ac:dyDescent="0.15">
      <c r="A140" s="56" t="str">
        <f>IF(B140="","",B140&amp;COUNTIF($B$3:B140,B140))</f>
        <v/>
      </c>
      <c r="B140" s="56"/>
      <c r="C140" s="56"/>
      <c r="D140" s="56"/>
      <c r="E140" s="56"/>
      <c r="F140" s="56"/>
      <c r="G140" s="56"/>
      <c r="H140" s="56"/>
      <c r="I140" s="56"/>
      <c r="J140" s="72" t="str">
        <f t="shared" si="5"/>
        <v/>
      </c>
      <c r="K140" s="56"/>
      <c r="L140" s="71" t="str">
        <f t="shared" si="4"/>
        <v/>
      </c>
      <c r="M140" s="71"/>
      <c r="N140" s="56"/>
      <c r="O140" s="56"/>
    </row>
    <row r="141" spans="1:15" x14ac:dyDescent="0.15">
      <c r="A141" s="56" t="str">
        <f>IF(B141="","",B141&amp;COUNTIF($B$3:B141,B141))</f>
        <v/>
      </c>
      <c r="B141" s="56"/>
      <c r="C141" s="56"/>
      <c r="D141" s="56"/>
      <c r="E141" s="56"/>
      <c r="F141" s="56"/>
      <c r="G141" s="56"/>
      <c r="H141" s="56"/>
      <c r="I141" s="56"/>
      <c r="J141" s="72" t="str">
        <f t="shared" si="5"/>
        <v/>
      </c>
      <c r="K141" s="56"/>
      <c r="L141" s="71" t="str">
        <f t="shared" si="4"/>
        <v/>
      </c>
      <c r="M141" s="71"/>
      <c r="N141" s="56"/>
      <c r="O141" s="56"/>
    </row>
    <row r="142" spans="1:15" x14ac:dyDescent="0.15">
      <c r="A142" s="56" t="str">
        <f>IF(B142="","",B142&amp;COUNTIF($B$3:B142,B142))</f>
        <v/>
      </c>
      <c r="B142" s="56"/>
      <c r="C142" s="56"/>
      <c r="D142" s="56"/>
      <c r="E142" s="56"/>
      <c r="F142" s="56"/>
      <c r="G142" s="56"/>
      <c r="H142" s="56"/>
      <c r="I142" s="56"/>
      <c r="J142" s="72" t="str">
        <f t="shared" si="5"/>
        <v/>
      </c>
      <c r="K142" s="56"/>
      <c r="L142" s="71" t="str">
        <f t="shared" si="4"/>
        <v/>
      </c>
      <c r="M142" s="71"/>
      <c r="N142" s="56"/>
      <c r="O142" s="56"/>
    </row>
    <row r="143" spans="1:15" x14ac:dyDescent="0.15">
      <c r="A143" s="56" t="str">
        <f>IF(B143="","",B143&amp;COUNTIF($B$3:B143,B143))</f>
        <v/>
      </c>
      <c r="B143" s="56"/>
      <c r="C143" s="56"/>
      <c r="D143" s="56"/>
      <c r="E143" s="56"/>
      <c r="F143" s="56"/>
      <c r="G143" s="56"/>
      <c r="H143" s="56"/>
      <c r="I143" s="56"/>
      <c r="J143" s="72" t="str">
        <f t="shared" si="5"/>
        <v/>
      </c>
      <c r="K143" s="56"/>
      <c r="L143" s="71" t="str">
        <f t="shared" si="4"/>
        <v/>
      </c>
      <c r="M143" s="71"/>
      <c r="N143" s="56"/>
      <c r="O143" s="56"/>
    </row>
    <row r="144" spans="1:15" x14ac:dyDescent="0.15">
      <c r="A144" s="56" t="str">
        <f>IF(B144="","",B144&amp;COUNTIF($B$3:B144,B144))</f>
        <v/>
      </c>
      <c r="B144" s="56"/>
      <c r="C144" s="56"/>
      <c r="D144" s="56"/>
      <c r="E144" s="56"/>
      <c r="F144" s="56"/>
      <c r="G144" s="56"/>
      <c r="H144" s="56"/>
      <c r="I144" s="56"/>
      <c r="J144" s="72" t="str">
        <f t="shared" si="5"/>
        <v/>
      </c>
      <c r="K144" s="56"/>
      <c r="L144" s="71" t="str">
        <f t="shared" si="4"/>
        <v/>
      </c>
      <c r="M144" s="71"/>
      <c r="N144" s="56"/>
      <c r="O144" s="56"/>
    </row>
    <row r="145" spans="1:15" x14ac:dyDescent="0.15">
      <c r="A145" s="56" t="str">
        <f>IF(B145="","",B145&amp;COUNTIF($B$3:B145,B145))</f>
        <v/>
      </c>
      <c r="B145" s="56"/>
      <c r="C145" s="56"/>
      <c r="D145" s="56"/>
      <c r="E145" s="56"/>
      <c r="F145" s="56"/>
      <c r="G145" s="56"/>
      <c r="H145" s="56"/>
      <c r="I145" s="56"/>
      <c r="J145" s="72" t="str">
        <f t="shared" si="5"/>
        <v/>
      </c>
      <c r="K145" s="56"/>
      <c r="L145" s="71" t="str">
        <f t="shared" si="4"/>
        <v/>
      </c>
      <c r="M145" s="71"/>
      <c r="N145" s="56"/>
      <c r="O145" s="56"/>
    </row>
    <row r="146" spans="1:15" x14ac:dyDescent="0.15">
      <c r="A146" s="56" t="str">
        <f>IF(B146="","",B146&amp;COUNTIF($B$3:B146,B146))</f>
        <v/>
      </c>
      <c r="B146" s="56"/>
      <c r="C146" s="56"/>
      <c r="D146" s="56"/>
      <c r="E146" s="56"/>
      <c r="F146" s="56"/>
      <c r="G146" s="56"/>
      <c r="H146" s="56"/>
      <c r="I146" s="56"/>
      <c r="J146" s="72" t="str">
        <f t="shared" si="5"/>
        <v/>
      </c>
      <c r="K146" s="56"/>
      <c r="L146" s="71" t="str">
        <f t="shared" si="4"/>
        <v/>
      </c>
      <c r="M146" s="71"/>
      <c r="N146" s="56"/>
      <c r="O146" s="56"/>
    </row>
    <row r="147" spans="1:15" x14ac:dyDescent="0.15">
      <c r="A147" s="56" t="str">
        <f>IF(B147="","",B147&amp;COUNTIF($B$3:B147,B147))</f>
        <v/>
      </c>
      <c r="B147" s="56"/>
      <c r="C147" s="56"/>
      <c r="D147" s="56"/>
      <c r="E147" s="56"/>
      <c r="F147" s="56"/>
      <c r="G147" s="56"/>
      <c r="H147" s="56"/>
      <c r="I147" s="56"/>
      <c r="J147" s="72" t="str">
        <f t="shared" si="5"/>
        <v/>
      </c>
      <c r="K147" s="56"/>
      <c r="L147" s="71" t="str">
        <f t="shared" si="4"/>
        <v/>
      </c>
      <c r="M147" s="71"/>
      <c r="N147" s="56"/>
      <c r="O147" s="56"/>
    </row>
    <row r="148" spans="1:15" x14ac:dyDescent="0.15">
      <c r="A148" s="56" t="str">
        <f>IF(B148="","",B148&amp;COUNTIF($B$3:B148,B148))</f>
        <v/>
      </c>
      <c r="B148" s="56"/>
      <c r="C148" s="56"/>
      <c r="D148" s="56"/>
      <c r="E148" s="56"/>
      <c r="F148" s="56"/>
      <c r="G148" s="56"/>
      <c r="H148" s="56"/>
      <c r="I148" s="56"/>
      <c r="J148" s="72" t="str">
        <f t="shared" si="5"/>
        <v/>
      </c>
      <c r="K148" s="56"/>
      <c r="L148" s="71" t="str">
        <f t="shared" si="4"/>
        <v/>
      </c>
      <c r="M148" s="71"/>
      <c r="N148" s="56"/>
      <c r="O148" s="56"/>
    </row>
    <row r="149" spans="1:15" x14ac:dyDescent="0.15">
      <c r="A149" s="56" t="str">
        <f>IF(B149="","",B149&amp;COUNTIF($B$3:B149,B149))</f>
        <v/>
      </c>
      <c r="B149" s="56"/>
      <c r="C149" s="56"/>
      <c r="D149" s="56"/>
      <c r="E149" s="56"/>
      <c r="F149" s="56"/>
      <c r="G149" s="56"/>
      <c r="H149" s="56"/>
      <c r="I149" s="56"/>
      <c r="J149" s="72" t="str">
        <f t="shared" si="5"/>
        <v/>
      </c>
      <c r="K149" s="56"/>
      <c r="L149" s="71" t="str">
        <f t="shared" si="4"/>
        <v/>
      </c>
      <c r="M149" s="71"/>
      <c r="N149" s="56"/>
      <c r="O149" s="56"/>
    </row>
    <row r="150" spans="1:15" x14ac:dyDescent="0.15">
      <c r="A150" s="56" t="str">
        <f>IF(B150="","",B150&amp;COUNTIF($B$3:B150,B150))</f>
        <v/>
      </c>
      <c r="B150" s="56"/>
      <c r="C150" s="56"/>
      <c r="D150" s="56"/>
      <c r="E150" s="56"/>
      <c r="F150" s="56"/>
      <c r="G150" s="56"/>
      <c r="H150" s="56"/>
      <c r="I150" s="56"/>
      <c r="J150" s="72" t="str">
        <f t="shared" si="5"/>
        <v/>
      </c>
      <c r="K150" s="56"/>
      <c r="L150" s="71" t="str">
        <f t="shared" si="4"/>
        <v/>
      </c>
      <c r="M150" s="71"/>
      <c r="N150" s="56"/>
      <c r="O150" s="56"/>
    </row>
    <row r="151" spans="1:15" x14ac:dyDescent="0.15">
      <c r="A151" s="56" t="str">
        <f>IF(B151="","",B151&amp;COUNTIF($B$3:B151,B151))</f>
        <v/>
      </c>
      <c r="B151" s="56"/>
      <c r="C151" s="56"/>
      <c r="D151" s="56"/>
      <c r="E151" s="56"/>
      <c r="F151" s="56"/>
      <c r="G151" s="56"/>
      <c r="H151" s="56"/>
      <c r="I151" s="56"/>
      <c r="J151" s="72" t="str">
        <f t="shared" si="5"/>
        <v/>
      </c>
      <c r="K151" s="56"/>
      <c r="L151" s="71" t="str">
        <f t="shared" si="4"/>
        <v/>
      </c>
      <c r="M151" s="71"/>
      <c r="N151" s="56"/>
      <c r="O151" s="56"/>
    </row>
    <row r="152" spans="1:15" x14ac:dyDescent="0.15">
      <c r="A152" s="56" t="str">
        <f>IF(B152="","",B152&amp;COUNTIF($B$3:B152,B152))</f>
        <v/>
      </c>
      <c r="B152" s="56"/>
      <c r="C152" s="56"/>
      <c r="D152" s="56"/>
      <c r="E152" s="56"/>
      <c r="F152" s="56"/>
      <c r="G152" s="56"/>
      <c r="H152" s="56"/>
      <c r="I152" s="56"/>
      <c r="J152" s="72" t="str">
        <f t="shared" si="5"/>
        <v/>
      </c>
      <c r="K152" s="56"/>
      <c r="L152" s="71" t="str">
        <f t="shared" si="4"/>
        <v/>
      </c>
      <c r="M152" s="71"/>
      <c r="N152" s="56"/>
      <c r="O152" s="56"/>
    </row>
    <row r="153" spans="1:15" x14ac:dyDescent="0.15">
      <c r="A153" s="56" t="str">
        <f>IF(B153="","",B153&amp;COUNTIF($B$3:B153,B153))</f>
        <v/>
      </c>
      <c r="B153" s="56"/>
      <c r="C153" s="56"/>
      <c r="D153" s="56"/>
      <c r="E153" s="56"/>
      <c r="F153" s="56"/>
      <c r="G153" s="56"/>
      <c r="H153" s="56"/>
      <c r="I153" s="56"/>
      <c r="J153" s="72" t="str">
        <f t="shared" si="5"/>
        <v/>
      </c>
      <c r="K153" s="56"/>
      <c r="L153" s="71" t="str">
        <f t="shared" si="4"/>
        <v/>
      </c>
      <c r="M153" s="71"/>
      <c r="N153" s="56"/>
      <c r="O153" s="56"/>
    </row>
    <row r="154" spans="1:15" x14ac:dyDescent="0.15">
      <c r="A154" s="56" t="str">
        <f>IF(B154="","",B154&amp;COUNTIF($B$3:B154,B154))</f>
        <v/>
      </c>
      <c r="B154" s="56"/>
      <c r="C154" s="56"/>
      <c r="D154" s="56"/>
      <c r="E154" s="56"/>
      <c r="F154" s="56"/>
      <c r="G154" s="56"/>
      <c r="H154" s="56"/>
      <c r="I154" s="56"/>
      <c r="J154" s="72" t="str">
        <f t="shared" si="5"/>
        <v/>
      </c>
      <c r="K154" s="56"/>
      <c r="L154" s="71" t="str">
        <f t="shared" si="4"/>
        <v/>
      </c>
      <c r="M154" s="71"/>
      <c r="N154" s="56"/>
      <c r="O154" s="56"/>
    </row>
    <row r="155" spans="1:15" x14ac:dyDescent="0.15">
      <c r="A155" s="56" t="str">
        <f>IF(B155="","",B155&amp;COUNTIF($B$3:B155,B155))</f>
        <v/>
      </c>
      <c r="B155" s="56"/>
      <c r="C155" s="56"/>
      <c r="D155" s="56"/>
      <c r="E155" s="56"/>
      <c r="F155" s="56"/>
      <c r="G155" s="56"/>
      <c r="H155" s="56"/>
      <c r="I155" s="56"/>
      <c r="J155" s="72" t="str">
        <f t="shared" si="5"/>
        <v/>
      </c>
      <c r="K155" s="56"/>
      <c r="L155" s="71" t="str">
        <f t="shared" si="4"/>
        <v/>
      </c>
      <c r="M155" s="71"/>
      <c r="N155" s="56"/>
      <c r="O155" s="56"/>
    </row>
    <row r="156" spans="1:15" x14ac:dyDescent="0.15">
      <c r="A156" s="56" t="str">
        <f>IF(B156="","",B156&amp;COUNTIF($B$3:B156,B156))</f>
        <v/>
      </c>
      <c r="B156" s="56"/>
      <c r="C156" s="56"/>
      <c r="D156" s="56"/>
      <c r="E156" s="56"/>
      <c r="F156" s="56"/>
      <c r="G156" s="56"/>
      <c r="H156" s="56"/>
      <c r="I156" s="56"/>
      <c r="J156" s="72" t="str">
        <f t="shared" si="5"/>
        <v/>
      </c>
      <c r="K156" s="56"/>
      <c r="L156" s="71" t="str">
        <f t="shared" si="4"/>
        <v/>
      </c>
      <c r="M156" s="71"/>
      <c r="N156" s="56"/>
      <c r="O156" s="56"/>
    </row>
    <row r="157" spans="1:15" x14ac:dyDescent="0.15">
      <c r="A157" s="56" t="str">
        <f>IF(B157="","",B157&amp;COUNTIF($B$3:B157,B157))</f>
        <v/>
      </c>
      <c r="B157" s="56"/>
      <c r="C157" s="56"/>
      <c r="D157" s="56"/>
      <c r="E157" s="56"/>
      <c r="F157" s="56"/>
      <c r="G157" s="56"/>
      <c r="H157" s="56"/>
      <c r="I157" s="56"/>
      <c r="J157" s="72" t="str">
        <f t="shared" si="5"/>
        <v/>
      </c>
      <c r="K157" s="56"/>
      <c r="L157" s="71" t="str">
        <f t="shared" si="4"/>
        <v/>
      </c>
      <c r="M157" s="71"/>
      <c r="N157" s="56"/>
      <c r="O157" s="56"/>
    </row>
    <row r="158" spans="1:15" x14ac:dyDescent="0.15">
      <c r="A158" s="56" t="str">
        <f>IF(B158="","",B158&amp;COUNTIF($B$3:B158,B158))</f>
        <v/>
      </c>
      <c r="B158" s="56"/>
      <c r="C158" s="56"/>
      <c r="D158" s="56"/>
      <c r="E158" s="56"/>
      <c r="F158" s="56"/>
      <c r="G158" s="56"/>
      <c r="H158" s="56"/>
      <c r="I158" s="56"/>
      <c r="J158" s="72" t="str">
        <f t="shared" si="5"/>
        <v/>
      </c>
      <c r="K158" s="56"/>
      <c r="L158" s="71" t="str">
        <f t="shared" si="4"/>
        <v/>
      </c>
      <c r="M158" s="71"/>
      <c r="N158" s="56"/>
      <c r="O158" s="56"/>
    </row>
    <row r="159" spans="1:15" x14ac:dyDescent="0.15">
      <c r="A159" s="56" t="str">
        <f>IF(B159="","",B159&amp;COUNTIF($B$3:B159,B159))</f>
        <v/>
      </c>
      <c r="B159" s="56"/>
      <c r="C159" s="56"/>
      <c r="D159" s="56"/>
      <c r="E159" s="56"/>
      <c r="F159" s="56"/>
      <c r="G159" s="56"/>
      <c r="H159" s="56"/>
      <c r="I159" s="56"/>
      <c r="J159" s="72" t="str">
        <f t="shared" si="5"/>
        <v/>
      </c>
      <c r="K159" s="56"/>
      <c r="L159" s="71" t="str">
        <f t="shared" si="4"/>
        <v/>
      </c>
      <c r="M159" s="71"/>
      <c r="N159" s="56"/>
      <c r="O159" s="56"/>
    </row>
    <row r="160" spans="1:15" x14ac:dyDescent="0.15">
      <c r="A160" s="56" t="str">
        <f>IF(B160="","",B160&amp;COUNTIF($B$3:B160,B160))</f>
        <v/>
      </c>
      <c r="B160" s="56"/>
      <c r="C160" s="56"/>
      <c r="D160" s="56"/>
      <c r="E160" s="56"/>
      <c r="F160" s="56"/>
      <c r="G160" s="56"/>
      <c r="H160" s="56"/>
      <c r="I160" s="56"/>
      <c r="J160" s="72" t="str">
        <f t="shared" si="5"/>
        <v/>
      </c>
      <c r="K160" s="56"/>
      <c r="L160" s="71" t="str">
        <f t="shared" si="4"/>
        <v/>
      </c>
      <c r="M160" s="71"/>
      <c r="N160" s="56"/>
      <c r="O160" s="56"/>
    </row>
    <row r="161" spans="1:15" x14ac:dyDescent="0.15">
      <c r="A161" s="56" t="str">
        <f>IF(B161="","",B161&amp;COUNTIF($B$3:B161,B161))</f>
        <v/>
      </c>
      <c r="B161" s="56"/>
      <c r="C161" s="56"/>
      <c r="D161" s="56"/>
      <c r="E161" s="56"/>
      <c r="F161" s="56"/>
      <c r="G161" s="56"/>
      <c r="H161" s="56"/>
      <c r="I161" s="56"/>
      <c r="J161" s="72" t="str">
        <f t="shared" si="5"/>
        <v/>
      </c>
      <c r="K161" s="56"/>
      <c r="L161" s="71" t="str">
        <f t="shared" si="4"/>
        <v/>
      </c>
      <c r="M161" s="71"/>
      <c r="N161" s="56"/>
      <c r="O161" s="56"/>
    </row>
    <row r="162" spans="1:15" x14ac:dyDescent="0.15">
      <c r="A162" s="56" t="str">
        <f>IF(B162="","",B162&amp;COUNTIF($B$3:B162,B162))</f>
        <v/>
      </c>
      <c r="B162" s="56"/>
      <c r="C162" s="56"/>
      <c r="D162" s="56"/>
      <c r="E162" s="56"/>
      <c r="F162" s="56"/>
      <c r="G162" s="56"/>
      <c r="H162" s="56"/>
      <c r="I162" s="56"/>
      <c r="J162" s="72" t="str">
        <f t="shared" si="5"/>
        <v/>
      </c>
      <c r="K162" s="56"/>
      <c r="L162" s="71" t="str">
        <f t="shared" si="4"/>
        <v/>
      </c>
      <c r="M162" s="71"/>
      <c r="N162" s="56"/>
      <c r="O162" s="56"/>
    </row>
    <row r="163" spans="1:15" x14ac:dyDescent="0.15">
      <c r="A163" s="56" t="str">
        <f>IF(B163="","",B163&amp;COUNTIF($B$3:B163,B163))</f>
        <v/>
      </c>
      <c r="B163" s="56"/>
      <c r="C163" s="56"/>
      <c r="D163" s="56"/>
      <c r="E163" s="56"/>
      <c r="F163" s="56"/>
      <c r="G163" s="56"/>
      <c r="H163" s="56"/>
      <c r="I163" s="56"/>
      <c r="J163" s="72" t="str">
        <f t="shared" si="5"/>
        <v/>
      </c>
      <c r="K163" s="56"/>
      <c r="L163" s="71" t="str">
        <f t="shared" si="4"/>
        <v/>
      </c>
      <c r="M163" s="71"/>
      <c r="N163" s="56"/>
      <c r="O163" s="56"/>
    </row>
    <row r="164" spans="1:15" x14ac:dyDescent="0.15">
      <c r="A164" s="56" t="str">
        <f>IF(B164="","",B164&amp;COUNTIF($B$3:B164,B164))</f>
        <v/>
      </c>
      <c r="B164" s="56"/>
      <c r="C164" s="56"/>
      <c r="D164" s="56"/>
      <c r="E164" s="56"/>
      <c r="F164" s="56"/>
      <c r="G164" s="56"/>
      <c r="H164" s="56"/>
      <c r="I164" s="56"/>
      <c r="J164" s="72" t="str">
        <f t="shared" si="5"/>
        <v/>
      </c>
      <c r="K164" s="56"/>
      <c r="L164" s="71" t="str">
        <f t="shared" si="4"/>
        <v/>
      </c>
      <c r="M164" s="71"/>
      <c r="N164" s="56"/>
      <c r="O164" s="56"/>
    </row>
    <row r="165" spans="1:15" x14ac:dyDescent="0.15">
      <c r="A165" s="56" t="str">
        <f>IF(B165="","",B165&amp;COUNTIF($B$3:B165,B165))</f>
        <v/>
      </c>
      <c r="B165" s="56"/>
      <c r="C165" s="56"/>
      <c r="D165" s="56"/>
      <c r="E165" s="56"/>
      <c r="F165" s="56"/>
      <c r="G165" s="56"/>
      <c r="H165" s="56"/>
      <c r="I165" s="56"/>
      <c r="J165" s="72" t="str">
        <f t="shared" si="5"/>
        <v/>
      </c>
      <c r="K165" s="56"/>
      <c r="L165" s="71" t="str">
        <f t="shared" si="4"/>
        <v/>
      </c>
      <c r="M165" s="71"/>
      <c r="N165" s="56"/>
      <c r="O165" s="56"/>
    </row>
    <row r="166" spans="1:15" x14ac:dyDescent="0.15">
      <c r="A166" s="56" t="str">
        <f>IF(B166="","",B166&amp;COUNTIF($B$3:B166,B166))</f>
        <v/>
      </c>
      <c r="B166" s="56"/>
      <c r="C166" s="56"/>
      <c r="D166" s="56"/>
      <c r="E166" s="56"/>
      <c r="F166" s="56"/>
      <c r="G166" s="56"/>
      <c r="H166" s="56"/>
      <c r="I166" s="56"/>
      <c r="J166" s="72" t="str">
        <f t="shared" si="5"/>
        <v/>
      </c>
      <c r="K166" s="56"/>
      <c r="L166" s="71" t="str">
        <f t="shared" si="4"/>
        <v/>
      </c>
      <c r="M166" s="71"/>
      <c r="N166" s="56"/>
      <c r="O166" s="56"/>
    </row>
    <row r="167" spans="1:15" x14ac:dyDescent="0.15">
      <c r="A167" s="56" t="str">
        <f>IF(B167="","",B167&amp;COUNTIF($B$3:B167,B167))</f>
        <v/>
      </c>
      <c r="B167" s="56"/>
      <c r="C167" s="56"/>
      <c r="D167" s="56"/>
      <c r="E167" s="56"/>
      <c r="F167" s="56"/>
      <c r="G167" s="56"/>
      <c r="H167" s="56"/>
      <c r="I167" s="56"/>
      <c r="J167" s="72" t="str">
        <f t="shared" si="5"/>
        <v/>
      </c>
      <c r="K167" s="56"/>
      <c r="L167" s="71" t="str">
        <f t="shared" si="4"/>
        <v/>
      </c>
      <c r="M167" s="71"/>
      <c r="N167" s="56"/>
      <c r="O167" s="56"/>
    </row>
    <row r="168" spans="1:15" x14ac:dyDescent="0.15">
      <c r="A168" s="56" t="str">
        <f>IF(B168="","",B168&amp;COUNTIF($B$3:B168,B168))</f>
        <v/>
      </c>
      <c r="B168" s="56"/>
      <c r="C168" s="56"/>
      <c r="D168" s="56"/>
      <c r="E168" s="56"/>
      <c r="F168" s="56"/>
      <c r="G168" s="56"/>
      <c r="H168" s="56"/>
      <c r="I168" s="56"/>
      <c r="J168" s="72" t="str">
        <f t="shared" si="5"/>
        <v/>
      </c>
      <c r="K168" s="56"/>
      <c r="L168" s="71" t="str">
        <f t="shared" si="4"/>
        <v/>
      </c>
      <c r="M168" s="71"/>
      <c r="N168" s="56"/>
      <c r="O168" s="56"/>
    </row>
    <row r="169" spans="1:15" x14ac:dyDescent="0.15">
      <c r="A169" s="56" t="str">
        <f>IF(B169="","",B169&amp;COUNTIF($B$3:B169,B169))</f>
        <v/>
      </c>
      <c r="B169" s="56"/>
      <c r="C169" s="56"/>
      <c r="D169" s="56"/>
      <c r="E169" s="56"/>
      <c r="F169" s="56"/>
      <c r="G169" s="56"/>
      <c r="H169" s="56"/>
      <c r="I169" s="56"/>
      <c r="J169" s="72" t="str">
        <f t="shared" si="5"/>
        <v/>
      </c>
      <c r="K169" s="56"/>
      <c r="L169" s="71" t="str">
        <f t="shared" si="4"/>
        <v/>
      </c>
      <c r="M169" s="71"/>
      <c r="N169" s="56"/>
      <c r="O169" s="56"/>
    </row>
    <row r="170" spans="1:15" x14ac:dyDescent="0.15">
      <c r="A170" s="56" t="str">
        <f>IF(B170="","",B170&amp;COUNTIF($B$3:B170,B170))</f>
        <v/>
      </c>
      <c r="B170" s="56"/>
      <c r="C170" s="56"/>
      <c r="D170" s="56"/>
      <c r="E170" s="56"/>
      <c r="F170" s="56"/>
      <c r="G170" s="56"/>
      <c r="H170" s="56"/>
      <c r="I170" s="56"/>
      <c r="J170" s="72" t="str">
        <f t="shared" si="5"/>
        <v/>
      </c>
      <c r="K170" s="56"/>
      <c r="L170" s="71" t="str">
        <f t="shared" si="4"/>
        <v/>
      </c>
      <c r="M170" s="71"/>
      <c r="N170" s="56"/>
      <c r="O170" s="56"/>
    </row>
    <row r="171" spans="1:15" x14ac:dyDescent="0.15">
      <c r="A171" s="56" t="str">
        <f>IF(B171="","",B171&amp;COUNTIF($B$3:B171,B171))</f>
        <v/>
      </c>
      <c r="B171" s="56"/>
      <c r="C171" s="56"/>
      <c r="D171" s="56"/>
      <c r="E171" s="56"/>
      <c r="F171" s="56"/>
      <c r="G171" s="56"/>
      <c r="H171" s="56"/>
      <c r="I171" s="56"/>
      <c r="J171" s="72" t="str">
        <f t="shared" si="5"/>
        <v/>
      </c>
      <c r="K171" s="56"/>
      <c r="L171" s="71" t="str">
        <f t="shared" si="4"/>
        <v/>
      </c>
      <c r="M171" s="71"/>
      <c r="N171" s="56"/>
      <c r="O171" s="56"/>
    </row>
    <row r="172" spans="1:15" x14ac:dyDescent="0.15">
      <c r="A172" s="56" t="str">
        <f>IF(B172="","",B172&amp;COUNTIF($B$3:B172,B172))</f>
        <v/>
      </c>
      <c r="B172" s="56"/>
      <c r="C172" s="56"/>
      <c r="D172" s="56"/>
      <c r="E172" s="56"/>
      <c r="F172" s="56"/>
      <c r="G172" s="56"/>
      <c r="H172" s="56"/>
      <c r="I172" s="56"/>
      <c r="J172" s="72" t="str">
        <f t="shared" si="5"/>
        <v/>
      </c>
      <c r="K172" s="56"/>
      <c r="L172" s="71" t="str">
        <f t="shared" si="4"/>
        <v/>
      </c>
      <c r="M172" s="71"/>
      <c r="N172" s="56"/>
      <c r="O172" s="56"/>
    </row>
    <row r="173" spans="1:15" x14ac:dyDescent="0.15">
      <c r="A173" s="56" t="str">
        <f>IF(B173="","",B173&amp;COUNTIF($B$3:B173,B173))</f>
        <v/>
      </c>
      <c r="B173" s="56"/>
      <c r="C173" s="56"/>
      <c r="D173" s="56"/>
      <c r="E173" s="56"/>
      <c r="F173" s="56"/>
      <c r="G173" s="56"/>
      <c r="H173" s="56"/>
      <c r="I173" s="56"/>
      <c r="J173" s="72" t="str">
        <f t="shared" si="5"/>
        <v/>
      </c>
      <c r="K173" s="56"/>
      <c r="L173" s="71" t="str">
        <f t="shared" si="4"/>
        <v/>
      </c>
      <c r="M173" s="71"/>
      <c r="N173" s="56"/>
      <c r="O173" s="56"/>
    </row>
    <row r="174" spans="1:15" x14ac:dyDescent="0.15">
      <c r="A174" s="56" t="str">
        <f>IF(B174="","",B174&amp;COUNTIF($B$3:B174,B174))</f>
        <v/>
      </c>
      <c r="B174" s="56"/>
      <c r="C174" s="56"/>
      <c r="D174" s="56"/>
      <c r="E174" s="56"/>
      <c r="F174" s="56"/>
      <c r="G174" s="56"/>
      <c r="H174" s="56"/>
      <c r="I174" s="56"/>
      <c r="J174" s="72" t="str">
        <f t="shared" si="5"/>
        <v/>
      </c>
      <c r="K174" s="56"/>
      <c r="L174" s="71" t="str">
        <f t="shared" si="4"/>
        <v/>
      </c>
      <c r="M174" s="71"/>
      <c r="N174" s="56"/>
      <c r="O174" s="56"/>
    </row>
    <row r="175" spans="1:15" x14ac:dyDescent="0.15">
      <c r="A175" s="56" t="str">
        <f>IF(B175="","",B175&amp;COUNTIF($B$3:B175,B175))</f>
        <v/>
      </c>
      <c r="B175" s="56"/>
      <c r="C175" s="56"/>
      <c r="D175" s="56"/>
      <c r="E175" s="56"/>
      <c r="F175" s="56"/>
      <c r="G175" s="56"/>
      <c r="H175" s="56"/>
      <c r="I175" s="56"/>
      <c r="J175" s="72" t="str">
        <f t="shared" si="5"/>
        <v/>
      </c>
      <c r="K175" s="56"/>
      <c r="L175" s="71" t="str">
        <f t="shared" si="4"/>
        <v/>
      </c>
      <c r="M175" s="71"/>
      <c r="N175" s="56"/>
      <c r="O175" s="56"/>
    </row>
    <row r="176" spans="1:15" x14ac:dyDescent="0.15">
      <c r="A176" s="56" t="str">
        <f>IF(B176="","",B176&amp;COUNTIF($B$3:B176,B176))</f>
        <v/>
      </c>
      <c r="B176" s="56"/>
      <c r="C176" s="56"/>
      <c r="D176" s="56"/>
      <c r="E176" s="56"/>
      <c r="F176" s="56"/>
      <c r="G176" s="56"/>
      <c r="H176" s="56"/>
      <c r="I176" s="56"/>
      <c r="J176" s="72" t="str">
        <f t="shared" si="5"/>
        <v/>
      </c>
      <c r="K176" s="56"/>
      <c r="L176" s="71" t="str">
        <f t="shared" si="4"/>
        <v/>
      </c>
      <c r="M176" s="71"/>
      <c r="N176" s="56"/>
      <c r="O176" s="56"/>
    </row>
    <row r="177" spans="1:15" x14ac:dyDescent="0.15">
      <c r="A177" s="56" t="str">
        <f>IF(B177="","",B177&amp;COUNTIF($B$3:B177,B177))</f>
        <v/>
      </c>
      <c r="B177" s="56"/>
      <c r="C177" s="56"/>
      <c r="D177" s="56"/>
      <c r="E177" s="56"/>
      <c r="F177" s="56"/>
      <c r="G177" s="56"/>
      <c r="H177" s="56"/>
      <c r="I177" s="56"/>
      <c r="J177" s="72" t="str">
        <f t="shared" si="5"/>
        <v/>
      </c>
      <c r="K177" s="56"/>
      <c r="L177" s="71" t="str">
        <f t="shared" si="4"/>
        <v/>
      </c>
      <c r="M177" s="71"/>
      <c r="N177" s="56"/>
      <c r="O177" s="56"/>
    </row>
    <row r="178" spans="1:15" x14ac:dyDescent="0.15">
      <c r="A178" s="56" t="str">
        <f>IF(B178="","",B178&amp;COUNTIF($B$3:B178,B178))</f>
        <v/>
      </c>
      <c r="B178" s="56"/>
      <c r="C178" s="56"/>
      <c r="D178" s="56"/>
      <c r="E178" s="56"/>
      <c r="F178" s="56"/>
      <c r="G178" s="56"/>
      <c r="H178" s="56"/>
      <c r="I178" s="56"/>
      <c r="J178" s="72" t="str">
        <f t="shared" si="5"/>
        <v/>
      </c>
      <c r="K178" s="56"/>
      <c r="L178" s="71" t="str">
        <f t="shared" si="4"/>
        <v/>
      </c>
      <c r="M178" s="71"/>
      <c r="N178" s="56"/>
      <c r="O178" s="56"/>
    </row>
    <row r="179" spans="1:15" x14ac:dyDescent="0.15">
      <c r="A179" s="56" t="str">
        <f>IF(B179="","",B179&amp;COUNTIF($B$3:B179,B179))</f>
        <v/>
      </c>
      <c r="B179" s="56"/>
      <c r="C179" s="56"/>
      <c r="D179" s="56"/>
      <c r="E179" s="56"/>
      <c r="F179" s="56"/>
      <c r="G179" s="56"/>
      <c r="H179" s="56"/>
      <c r="I179" s="56"/>
      <c r="J179" s="72" t="str">
        <f t="shared" si="5"/>
        <v/>
      </c>
      <c r="K179" s="56"/>
      <c r="L179" s="71" t="str">
        <f t="shared" si="4"/>
        <v/>
      </c>
      <c r="M179" s="71"/>
      <c r="N179" s="56"/>
      <c r="O179" s="56"/>
    </row>
    <row r="180" spans="1:15" x14ac:dyDescent="0.15">
      <c r="A180" s="56" t="str">
        <f>IF(B180="","",B180&amp;COUNTIF($B$3:B180,B180))</f>
        <v/>
      </c>
      <c r="B180" s="56"/>
      <c r="C180" s="56"/>
      <c r="D180" s="56"/>
      <c r="E180" s="56"/>
      <c r="F180" s="56"/>
      <c r="G180" s="56"/>
      <c r="H180" s="56"/>
      <c r="I180" s="56"/>
      <c r="J180" s="72" t="str">
        <f t="shared" si="5"/>
        <v/>
      </c>
      <c r="K180" s="56"/>
      <c r="L180" s="71" t="str">
        <f t="shared" si="4"/>
        <v/>
      </c>
      <c r="M180" s="71"/>
      <c r="N180" s="56"/>
      <c r="O180" s="56"/>
    </row>
    <row r="181" spans="1:15" x14ac:dyDescent="0.15">
      <c r="A181" s="56" t="str">
        <f>IF(B181="","",B181&amp;COUNTIF($B$3:B181,B181))</f>
        <v/>
      </c>
      <c r="B181" s="56"/>
      <c r="C181" s="56"/>
      <c r="D181" s="56"/>
      <c r="E181" s="56"/>
      <c r="F181" s="56"/>
      <c r="G181" s="56"/>
      <c r="H181" s="56"/>
      <c r="I181" s="56"/>
      <c r="J181" s="72" t="str">
        <f t="shared" si="5"/>
        <v/>
      </c>
      <c r="K181" s="56"/>
      <c r="L181" s="71" t="str">
        <f t="shared" si="4"/>
        <v/>
      </c>
      <c r="M181" s="71"/>
      <c r="N181" s="56"/>
      <c r="O181" s="56"/>
    </row>
    <row r="182" spans="1:15" x14ac:dyDescent="0.15">
      <c r="A182" s="56" t="str">
        <f>IF(B182="","",B182&amp;COUNTIF($B$3:B182,B182))</f>
        <v/>
      </c>
      <c r="B182" s="56"/>
      <c r="C182" s="56"/>
      <c r="D182" s="56"/>
      <c r="E182" s="56"/>
      <c r="F182" s="56"/>
      <c r="G182" s="56"/>
      <c r="H182" s="56"/>
      <c r="I182" s="56"/>
      <c r="J182" s="72" t="str">
        <f t="shared" si="5"/>
        <v/>
      </c>
      <c r="K182" s="56"/>
      <c r="L182" s="71" t="str">
        <f t="shared" si="4"/>
        <v/>
      </c>
      <c r="M182" s="71"/>
      <c r="N182" s="56"/>
      <c r="O182" s="56"/>
    </row>
    <row r="183" spans="1:15" x14ac:dyDescent="0.15">
      <c r="A183" s="56" t="str">
        <f>IF(B183="","",B183&amp;COUNTIF($B$3:B183,B183))</f>
        <v/>
      </c>
      <c r="B183" s="56"/>
      <c r="C183" s="56"/>
      <c r="D183" s="56"/>
      <c r="E183" s="56"/>
      <c r="F183" s="56"/>
      <c r="G183" s="56"/>
      <c r="H183" s="56"/>
      <c r="I183" s="56"/>
      <c r="J183" s="72" t="str">
        <f t="shared" si="5"/>
        <v/>
      </c>
      <c r="K183" s="56"/>
      <c r="L183" s="71" t="str">
        <f t="shared" si="4"/>
        <v/>
      </c>
      <c r="M183" s="71"/>
      <c r="N183" s="56"/>
      <c r="O183" s="56"/>
    </row>
    <row r="184" spans="1:15" x14ac:dyDescent="0.15">
      <c r="A184" s="56" t="str">
        <f>IF(B184="","",B184&amp;COUNTIF($B$3:B184,B184))</f>
        <v/>
      </c>
      <c r="B184" s="56"/>
      <c r="C184" s="56"/>
      <c r="D184" s="56"/>
      <c r="E184" s="56"/>
      <c r="F184" s="56"/>
      <c r="G184" s="56"/>
      <c r="H184" s="56"/>
      <c r="I184" s="56"/>
      <c r="J184" s="72" t="str">
        <f t="shared" si="5"/>
        <v/>
      </c>
      <c r="K184" s="56"/>
      <c r="L184" s="71" t="str">
        <f t="shared" si="4"/>
        <v/>
      </c>
      <c r="M184" s="71"/>
      <c r="N184" s="56"/>
      <c r="O184" s="56"/>
    </row>
    <row r="185" spans="1:15" x14ac:dyDescent="0.15">
      <c r="A185" s="56" t="str">
        <f>IF(B185="","",B185&amp;COUNTIF($B$3:B185,B185))</f>
        <v/>
      </c>
      <c r="B185" s="56"/>
      <c r="C185" s="56"/>
      <c r="D185" s="56"/>
      <c r="E185" s="56"/>
      <c r="F185" s="56"/>
      <c r="G185" s="56"/>
      <c r="H185" s="56"/>
      <c r="I185" s="56"/>
      <c r="J185" s="72" t="str">
        <f t="shared" si="5"/>
        <v/>
      </c>
      <c r="K185" s="56"/>
      <c r="L185" s="71" t="str">
        <f t="shared" si="4"/>
        <v/>
      </c>
      <c r="M185" s="71"/>
      <c r="N185" s="56"/>
      <c r="O185" s="56"/>
    </row>
    <row r="186" spans="1:15" x14ac:dyDescent="0.15">
      <c r="A186" s="56" t="str">
        <f>IF(B186="","",B186&amp;COUNTIF($B$3:B186,B186))</f>
        <v/>
      </c>
      <c r="B186" s="56"/>
      <c r="C186" s="56"/>
      <c r="D186" s="56"/>
      <c r="E186" s="56"/>
      <c r="F186" s="56"/>
      <c r="G186" s="56"/>
      <c r="H186" s="56"/>
      <c r="I186" s="56"/>
      <c r="J186" s="72" t="str">
        <f t="shared" si="5"/>
        <v/>
      </c>
      <c r="K186" s="56"/>
      <c r="L186" s="71" t="str">
        <f t="shared" si="4"/>
        <v/>
      </c>
      <c r="M186" s="71"/>
      <c r="N186" s="56"/>
      <c r="O186" s="56"/>
    </row>
    <row r="187" spans="1:15" x14ac:dyDescent="0.15">
      <c r="A187" s="56" t="str">
        <f>IF(B187="","",B187&amp;COUNTIF($B$3:B187,B187))</f>
        <v/>
      </c>
      <c r="B187" s="56"/>
      <c r="C187" s="56"/>
      <c r="D187" s="56"/>
      <c r="E187" s="56"/>
      <c r="F187" s="56"/>
      <c r="G187" s="56"/>
      <c r="H187" s="56"/>
      <c r="I187" s="56"/>
      <c r="J187" s="72" t="str">
        <f t="shared" si="5"/>
        <v/>
      </c>
      <c r="K187" s="56"/>
      <c r="L187" s="71" t="str">
        <f t="shared" si="4"/>
        <v/>
      </c>
      <c r="M187" s="71"/>
      <c r="N187" s="56"/>
      <c r="O187" s="56"/>
    </row>
    <row r="188" spans="1:15" x14ac:dyDescent="0.15">
      <c r="A188" s="56" t="str">
        <f>IF(B188="","",B188&amp;COUNTIF($B$3:B188,B188))</f>
        <v/>
      </c>
      <c r="B188" s="56"/>
      <c r="C188" s="56"/>
      <c r="D188" s="56"/>
      <c r="E188" s="56"/>
      <c r="F188" s="56"/>
      <c r="G188" s="56"/>
      <c r="H188" s="56"/>
      <c r="I188" s="56"/>
      <c r="J188" s="72" t="str">
        <f t="shared" si="5"/>
        <v/>
      </c>
      <c r="K188" s="56"/>
      <c r="L188" s="71" t="str">
        <f t="shared" si="4"/>
        <v/>
      </c>
      <c r="M188" s="71"/>
      <c r="N188" s="56"/>
      <c r="O188" s="56"/>
    </row>
    <row r="189" spans="1:15" x14ac:dyDescent="0.15">
      <c r="A189" s="56" t="str">
        <f>IF(B189="","",B189&amp;COUNTIF($B$3:B189,B189))</f>
        <v/>
      </c>
      <c r="B189" s="56"/>
      <c r="C189" s="56"/>
      <c r="D189" s="56"/>
      <c r="E189" s="56"/>
      <c r="F189" s="56"/>
      <c r="G189" s="56"/>
      <c r="H189" s="56"/>
      <c r="I189" s="56"/>
      <c r="J189" s="72" t="str">
        <f t="shared" si="5"/>
        <v/>
      </c>
      <c r="K189" s="56"/>
      <c r="L189" s="71" t="str">
        <f t="shared" si="4"/>
        <v/>
      </c>
      <c r="M189" s="71"/>
      <c r="N189" s="56"/>
      <c r="O189" s="56"/>
    </row>
    <row r="190" spans="1:15" x14ac:dyDescent="0.15">
      <c r="A190" s="56" t="str">
        <f>IF(B190="","",B190&amp;COUNTIF($B$3:B190,B190))</f>
        <v/>
      </c>
      <c r="B190" s="56"/>
      <c r="C190" s="56"/>
      <c r="D190" s="56"/>
      <c r="E190" s="56"/>
      <c r="F190" s="56"/>
      <c r="G190" s="56"/>
      <c r="H190" s="56"/>
      <c r="I190" s="56"/>
      <c r="J190" s="72" t="str">
        <f t="shared" si="5"/>
        <v/>
      </c>
      <c r="K190" s="56"/>
      <c r="L190" s="71" t="str">
        <f t="shared" si="4"/>
        <v/>
      </c>
      <c r="M190" s="71"/>
      <c r="N190" s="56"/>
      <c r="O190" s="56"/>
    </row>
    <row r="191" spans="1:15" x14ac:dyDescent="0.15">
      <c r="A191" s="56" t="str">
        <f>IF(B191="","",B191&amp;COUNTIF($B$3:B191,B191))</f>
        <v/>
      </c>
      <c r="B191" s="56"/>
      <c r="C191" s="56"/>
      <c r="D191" s="56"/>
      <c r="E191" s="56"/>
      <c r="F191" s="56"/>
      <c r="G191" s="56"/>
      <c r="H191" s="56"/>
      <c r="I191" s="56"/>
      <c r="J191" s="72" t="str">
        <f t="shared" si="5"/>
        <v/>
      </c>
      <c r="K191" s="56"/>
      <c r="L191" s="71" t="str">
        <f t="shared" si="4"/>
        <v/>
      </c>
      <c r="M191" s="71"/>
      <c r="N191" s="56"/>
      <c r="O191" s="56"/>
    </row>
    <row r="192" spans="1:15" x14ac:dyDescent="0.15">
      <c r="A192" s="56" t="str">
        <f>IF(B192="","",B192&amp;COUNTIF($B$3:B192,B192))</f>
        <v/>
      </c>
      <c r="B192" s="56"/>
      <c r="C192" s="56"/>
      <c r="D192" s="56"/>
      <c r="E192" s="56"/>
      <c r="F192" s="56"/>
      <c r="G192" s="56"/>
      <c r="H192" s="56"/>
      <c r="I192" s="56"/>
      <c r="J192" s="72" t="str">
        <f t="shared" si="5"/>
        <v/>
      </c>
      <c r="K192" s="56"/>
      <c r="L192" s="71" t="str">
        <f t="shared" si="4"/>
        <v/>
      </c>
      <c r="M192" s="71"/>
      <c r="N192" s="56"/>
      <c r="O192" s="56"/>
    </row>
    <row r="193" spans="1:15" x14ac:dyDescent="0.15">
      <c r="A193" s="56" t="str">
        <f>IF(B193="","",B193&amp;COUNTIF($B$3:B193,B193))</f>
        <v/>
      </c>
      <c r="B193" s="56"/>
      <c r="C193" s="56"/>
      <c r="D193" s="56"/>
      <c r="E193" s="56"/>
      <c r="F193" s="56"/>
      <c r="G193" s="56"/>
      <c r="H193" s="56"/>
      <c r="I193" s="56"/>
      <c r="J193" s="72" t="str">
        <f t="shared" si="5"/>
        <v/>
      </c>
      <c r="K193" s="56"/>
      <c r="L193" s="71" t="str">
        <f t="shared" si="4"/>
        <v/>
      </c>
      <c r="M193" s="71"/>
      <c r="N193" s="56"/>
      <c r="O193" s="56"/>
    </row>
    <row r="194" spans="1:15" x14ac:dyDescent="0.15">
      <c r="A194" s="56" t="str">
        <f>IF(B194="","",B194&amp;COUNTIF($B$3:B194,B194))</f>
        <v/>
      </c>
      <c r="B194" s="56"/>
      <c r="C194" s="56"/>
      <c r="D194" s="56"/>
      <c r="E194" s="56"/>
      <c r="F194" s="56"/>
      <c r="G194" s="56"/>
      <c r="H194" s="56"/>
      <c r="I194" s="56"/>
      <c r="J194" s="72" t="str">
        <f t="shared" si="5"/>
        <v/>
      </c>
      <c r="K194" s="56"/>
      <c r="L194" s="71" t="str">
        <f t="shared" si="4"/>
        <v/>
      </c>
      <c r="M194" s="71"/>
      <c r="N194" s="56"/>
      <c r="O194" s="56"/>
    </row>
    <row r="195" spans="1:15" x14ac:dyDescent="0.15">
      <c r="A195" s="56" t="str">
        <f>IF(B195="","",B195&amp;COUNTIF($B$3:B195,B195))</f>
        <v/>
      </c>
      <c r="B195" s="56"/>
      <c r="C195" s="56"/>
      <c r="D195" s="56"/>
      <c r="E195" s="56"/>
      <c r="F195" s="56"/>
      <c r="G195" s="56"/>
      <c r="H195" s="56"/>
      <c r="I195" s="56"/>
      <c r="J195" s="72" t="str">
        <f t="shared" si="5"/>
        <v/>
      </c>
      <c r="K195" s="56"/>
      <c r="L195" s="71" t="str">
        <f t="shared" ref="L195:L258" si="6">IFERROR(VLOOKUP(K195,N:O,2,0),"")</f>
        <v/>
      </c>
      <c r="M195" s="71"/>
      <c r="N195" s="56"/>
      <c r="O195" s="56"/>
    </row>
    <row r="196" spans="1:15" x14ac:dyDescent="0.15">
      <c r="A196" s="56" t="str">
        <f>IF(B196="","",B196&amp;COUNTIF($B$3:B196,B196))</f>
        <v/>
      </c>
      <c r="B196" s="56"/>
      <c r="C196" s="56"/>
      <c r="D196" s="56"/>
      <c r="E196" s="56"/>
      <c r="F196" s="56"/>
      <c r="G196" s="56"/>
      <c r="H196" s="56"/>
      <c r="I196" s="56"/>
      <c r="J196" s="72" t="str">
        <f t="shared" ref="J196:J259" si="7">IFERROR(LEFT(B196,FIND("K03",B196)-1),"")</f>
        <v/>
      </c>
      <c r="K196" s="56"/>
      <c r="L196" s="71" t="str">
        <f t="shared" si="6"/>
        <v/>
      </c>
      <c r="M196" s="71"/>
      <c r="N196" s="56"/>
      <c r="O196" s="56"/>
    </row>
    <row r="197" spans="1:15" x14ac:dyDescent="0.15">
      <c r="A197" s="56" t="str">
        <f>IF(B197="","",B197&amp;COUNTIF($B$3:B197,B197))</f>
        <v/>
      </c>
      <c r="B197" s="56"/>
      <c r="C197" s="56"/>
      <c r="D197" s="56"/>
      <c r="E197" s="56"/>
      <c r="F197" s="56"/>
      <c r="G197" s="56"/>
      <c r="H197" s="56"/>
      <c r="I197" s="56"/>
      <c r="J197" s="72" t="str">
        <f t="shared" si="7"/>
        <v/>
      </c>
      <c r="K197" s="56"/>
      <c r="L197" s="71" t="str">
        <f t="shared" si="6"/>
        <v/>
      </c>
      <c r="M197" s="71"/>
      <c r="N197" s="56"/>
      <c r="O197" s="56"/>
    </row>
    <row r="198" spans="1:15" x14ac:dyDescent="0.15">
      <c r="A198" s="56" t="str">
        <f>IF(B198="","",B198&amp;COUNTIF($B$3:B198,B198))</f>
        <v/>
      </c>
      <c r="B198" s="56"/>
      <c r="C198" s="56"/>
      <c r="D198" s="56"/>
      <c r="E198" s="56"/>
      <c r="F198" s="56"/>
      <c r="G198" s="56"/>
      <c r="H198" s="56"/>
      <c r="I198" s="56"/>
      <c r="J198" s="72" t="str">
        <f t="shared" si="7"/>
        <v/>
      </c>
      <c r="K198" s="56"/>
      <c r="L198" s="71" t="str">
        <f t="shared" si="6"/>
        <v/>
      </c>
      <c r="M198" s="71"/>
      <c r="N198" s="56"/>
      <c r="O198" s="56"/>
    </row>
    <row r="199" spans="1:15" x14ac:dyDescent="0.15">
      <c r="A199" s="56" t="str">
        <f>IF(B199="","",B199&amp;COUNTIF($B$3:B199,B199))</f>
        <v/>
      </c>
      <c r="B199" s="56"/>
      <c r="C199" s="56"/>
      <c r="D199" s="56"/>
      <c r="E199" s="56"/>
      <c r="F199" s="56"/>
      <c r="G199" s="56"/>
      <c r="H199" s="56"/>
      <c r="I199" s="56"/>
      <c r="J199" s="72" t="str">
        <f t="shared" si="7"/>
        <v/>
      </c>
      <c r="K199" s="56"/>
      <c r="L199" s="71" t="str">
        <f t="shared" si="6"/>
        <v/>
      </c>
      <c r="M199" s="71"/>
      <c r="N199" s="56"/>
      <c r="O199" s="56"/>
    </row>
    <row r="200" spans="1:15" x14ac:dyDescent="0.15">
      <c r="A200" s="56" t="str">
        <f>IF(B200="","",B200&amp;COUNTIF($B$3:B200,B200))</f>
        <v/>
      </c>
      <c r="B200" s="56"/>
      <c r="C200" s="56"/>
      <c r="D200" s="56"/>
      <c r="E200" s="56"/>
      <c r="F200" s="56"/>
      <c r="G200" s="56"/>
      <c r="H200" s="56"/>
      <c r="I200" s="56"/>
      <c r="J200" s="72" t="str">
        <f t="shared" si="7"/>
        <v/>
      </c>
      <c r="K200" s="56"/>
      <c r="L200" s="71" t="str">
        <f t="shared" si="6"/>
        <v/>
      </c>
      <c r="M200" s="71"/>
      <c r="N200" s="56"/>
      <c r="O200" s="56"/>
    </row>
    <row r="201" spans="1:15" x14ac:dyDescent="0.15">
      <c r="A201" s="56" t="str">
        <f>IF(B201="","",B201&amp;COUNTIF($B$3:B201,B201))</f>
        <v/>
      </c>
      <c r="B201" s="56"/>
      <c r="C201" s="56"/>
      <c r="D201" s="56"/>
      <c r="E201" s="56"/>
      <c r="F201" s="56"/>
      <c r="G201" s="56"/>
      <c r="H201" s="56"/>
      <c r="I201" s="56"/>
      <c r="J201" s="72" t="str">
        <f t="shared" si="7"/>
        <v/>
      </c>
      <c r="K201" s="56"/>
      <c r="L201" s="71" t="str">
        <f t="shared" si="6"/>
        <v/>
      </c>
      <c r="M201" s="71"/>
      <c r="N201" s="56"/>
      <c r="O201" s="56"/>
    </row>
    <row r="202" spans="1:15" x14ac:dyDescent="0.15">
      <c r="A202" s="56" t="str">
        <f>IF(B202="","",B202&amp;COUNTIF($B$3:B202,B202))</f>
        <v/>
      </c>
      <c r="B202" s="56"/>
      <c r="C202" s="56"/>
      <c r="D202" s="56"/>
      <c r="E202" s="56"/>
      <c r="F202" s="56"/>
      <c r="G202" s="56"/>
      <c r="H202" s="56"/>
      <c r="I202" s="56"/>
      <c r="J202" s="72" t="str">
        <f t="shared" si="7"/>
        <v/>
      </c>
      <c r="K202" s="56"/>
      <c r="L202" s="71" t="str">
        <f t="shared" si="6"/>
        <v/>
      </c>
      <c r="M202" s="71"/>
      <c r="N202" s="56"/>
      <c r="O202" s="56"/>
    </row>
    <row r="203" spans="1:15" x14ac:dyDescent="0.15">
      <c r="A203" s="56" t="str">
        <f>IF(B203="","",B203&amp;COUNTIF($B$3:B203,B203))</f>
        <v/>
      </c>
      <c r="B203" s="56"/>
      <c r="C203" s="56"/>
      <c r="D203" s="56"/>
      <c r="E203" s="56"/>
      <c r="F203" s="56"/>
      <c r="G203" s="56"/>
      <c r="H203" s="56"/>
      <c r="I203" s="56"/>
      <c r="J203" s="72" t="str">
        <f t="shared" si="7"/>
        <v/>
      </c>
      <c r="K203" s="56"/>
      <c r="L203" s="71" t="str">
        <f t="shared" si="6"/>
        <v/>
      </c>
      <c r="M203" s="71"/>
      <c r="N203" s="56"/>
      <c r="O203" s="56"/>
    </row>
    <row r="204" spans="1:15" x14ac:dyDescent="0.15">
      <c r="A204" s="56" t="str">
        <f>IF(B204="","",B204&amp;COUNTIF($B$3:B204,B204))</f>
        <v/>
      </c>
      <c r="B204" s="56"/>
      <c r="C204" s="56"/>
      <c r="D204" s="56"/>
      <c r="E204" s="56"/>
      <c r="F204" s="56"/>
      <c r="G204" s="56"/>
      <c r="H204" s="56"/>
      <c r="I204" s="56"/>
      <c r="J204" s="72" t="str">
        <f t="shared" si="7"/>
        <v/>
      </c>
      <c r="K204" s="56"/>
      <c r="L204" s="71" t="str">
        <f t="shared" si="6"/>
        <v/>
      </c>
      <c r="M204" s="71"/>
      <c r="N204" s="56"/>
      <c r="O204" s="56"/>
    </row>
    <row r="205" spans="1:15" x14ac:dyDescent="0.15">
      <c r="A205" s="56" t="str">
        <f>IF(B205="","",B205&amp;COUNTIF($B$3:B205,B205))</f>
        <v/>
      </c>
      <c r="B205" s="56"/>
      <c r="C205" s="56"/>
      <c r="D205" s="56"/>
      <c r="E205" s="56"/>
      <c r="F205" s="56"/>
      <c r="G205" s="56"/>
      <c r="H205" s="56"/>
      <c r="I205" s="56"/>
      <c r="J205" s="72" t="str">
        <f t="shared" si="7"/>
        <v/>
      </c>
      <c r="K205" s="56"/>
      <c r="L205" s="71" t="str">
        <f t="shared" si="6"/>
        <v/>
      </c>
      <c r="M205" s="71"/>
      <c r="N205" s="56"/>
      <c r="O205" s="56"/>
    </row>
    <row r="206" spans="1:15" x14ac:dyDescent="0.15">
      <c r="A206" s="56" t="str">
        <f>IF(B206="","",B206&amp;COUNTIF($B$3:B206,B206))</f>
        <v/>
      </c>
      <c r="B206" s="56"/>
      <c r="C206" s="56"/>
      <c r="D206" s="56"/>
      <c r="E206" s="56"/>
      <c r="F206" s="56"/>
      <c r="G206" s="56"/>
      <c r="H206" s="56"/>
      <c r="I206" s="56"/>
      <c r="J206" s="72" t="str">
        <f t="shared" si="7"/>
        <v/>
      </c>
      <c r="K206" s="56"/>
      <c r="L206" s="71" t="str">
        <f t="shared" si="6"/>
        <v/>
      </c>
      <c r="M206" s="71"/>
      <c r="N206" s="56"/>
      <c r="O206" s="56"/>
    </row>
    <row r="207" spans="1:15" x14ac:dyDescent="0.15">
      <c r="A207" s="56" t="str">
        <f>IF(B207="","",B207&amp;COUNTIF($B$3:B207,B207))</f>
        <v/>
      </c>
      <c r="B207" s="56"/>
      <c r="C207" s="56"/>
      <c r="D207" s="56"/>
      <c r="E207" s="56"/>
      <c r="F207" s="56"/>
      <c r="G207" s="56"/>
      <c r="H207" s="56"/>
      <c r="I207" s="56"/>
      <c r="J207" s="72" t="str">
        <f t="shared" si="7"/>
        <v/>
      </c>
      <c r="K207" s="56"/>
      <c r="L207" s="71" t="str">
        <f t="shared" si="6"/>
        <v/>
      </c>
      <c r="M207" s="71"/>
      <c r="N207" s="56"/>
      <c r="O207" s="56"/>
    </row>
    <row r="208" spans="1:15" x14ac:dyDescent="0.15">
      <c r="A208" s="56" t="str">
        <f>IF(B208="","",B208&amp;COUNTIF($B$3:B208,B208))</f>
        <v/>
      </c>
      <c r="B208" s="56"/>
      <c r="C208" s="56"/>
      <c r="D208" s="56"/>
      <c r="E208" s="56"/>
      <c r="F208" s="56"/>
      <c r="G208" s="56"/>
      <c r="H208" s="56"/>
      <c r="I208" s="56"/>
      <c r="J208" s="72" t="str">
        <f t="shared" si="7"/>
        <v/>
      </c>
      <c r="K208" s="56"/>
      <c r="L208" s="71" t="str">
        <f t="shared" si="6"/>
        <v/>
      </c>
      <c r="M208" s="71"/>
      <c r="N208" s="56"/>
      <c r="O208" s="56"/>
    </row>
    <row r="209" spans="1:15" x14ac:dyDescent="0.15">
      <c r="A209" s="56" t="str">
        <f>IF(B209="","",B209&amp;COUNTIF($B$3:B209,B209))</f>
        <v/>
      </c>
      <c r="B209" s="56"/>
      <c r="C209" s="56"/>
      <c r="D209" s="56"/>
      <c r="E209" s="56"/>
      <c r="F209" s="56"/>
      <c r="G209" s="56"/>
      <c r="H209" s="56"/>
      <c r="I209" s="56"/>
      <c r="J209" s="72" t="str">
        <f t="shared" si="7"/>
        <v/>
      </c>
      <c r="K209" s="56"/>
      <c r="L209" s="71" t="str">
        <f t="shared" si="6"/>
        <v/>
      </c>
      <c r="M209" s="71"/>
      <c r="N209" s="56"/>
      <c r="O209" s="56"/>
    </row>
    <row r="210" spans="1:15" x14ac:dyDescent="0.15">
      <c r="A210" s="56" t="str">
        <f>IF(B210="","",B210&amp;COUNTIF($B$3:B210,B210))</f>
        <v/>
      </c>
      <c r="B210" s="56"/>
      <c r="C210" s="56"/>
      <c r="D210" s="56"/>
      <c r="E210" s="56"/>
      <c r="F210" s="56"/>
      <c r="G210" s="56"/>
      <c r="H210" s="56"/>
      <c r="I210" s="56"/>
      <c r="J210" s="72" t="str">
        <f t="shared" si="7"/>
        <v/>
      </c>
      <c r="K210" s="56"/>
      <c r="L210" s="71" t="str">
        <f t="shared" si="6"/>
        <v/>
      </c>
      <c r="M210" s="71"/>
      <c r="N210" s="56"/>
      <c r="O210" s="56"/>
    </row>
    <row r="211" spans="1:15" x14ac:dyDescent="0.15">
      <c r="A211" s="56" t="str">
        <f>IF(B211="","",B211&amp;COUNTIF($B$3:B211,B211))</f>
        <v/>
      </c>
      <c r="B211" s="56"/>
      <c r="C211" s="56"/>
      <c r="D211" s="56"/>
      <c r="E211" s="56"/>
      <c r="F211" s="56"/>
      <c r="G211" s="56"/>
      <c r="H211" s="56"/>
      <c r="I211" s="56"/>
      <c r="J211" s="72" t="str">
        <f t="shared" si="7"/>
        <v/>
      </c>
      <c r="K211" s="56"/>
      <c r="L211" s="71" t="str">
        <f t="shared" si="6"/>
        <v/>
      </c>
      <c r="M211" s="71"/>
      <c r="N211" s="56"/>
      <c r="O211" s="56"/>
    </row>
    <row r="212" spans="1:15" x14ac:dyDescent="0.15">
      <c r="A212" s="56" t="str">
        <f>IF(B212="","",B212&amp;COUNTIF($B$3:B212,B212))</f>
        <v/>
      </c>
      <c r="B212" s="56"/>
      <c r="C212" s="56"/>
      <c r="D212" s="56"/>
      <c r="E212" s="56"/>
      <c r="F212" s="56"/>
      <c r="G212" s="56"/>
      <c r="H212" s="56"/>
      <c r="I212" s="56"/>
      <c r="J212" s="72" t="str">
        <f t="shared" si="7"/>
        <v/>
      </c>
      <c r="K212" s="56"/>
      <c r="L212" s="71" t="str">
        <f t="shared" si="6"/>
        <v/>
      </c>
      <c r="M212" s="71"/>
      <c r="N212" s="56"/>
      <c r="O212" s="56"/>
    </row>
    <row r="213" spans="1:15" x14ac:dyDescent="0.15">
      <c r="A213" s="56" t="str">
        <f>IF(B213="","",B213&amp;COUNTIF($B$3:B213,B213))</f>
        <v/>
      </c>
      <c r="B213" s="56"/>
      <c r="C213" s="56"/>
      <c r="D213" s="56"/>
      <c r="E213" s="56"/>
      <c r="F213" s="56"/>
      <c r="G213" s="56"/>
      <c r="H213" s="56"/>
      <c r="I213" s="56"/>
      <c r="J213" s="72" t="str">
        <f t="shared" si="7"/>
        <v/>
      </c>
      <c r="K213" s="56"/>
      <c r="L213" s="71" t="str">
        <f t="shared" si="6"/>
        <v/>
      </c>
      <c r="M213" s="71"/>
      <c r="N213" s="56"/>
      <c r="O213" s="56"/>
    </row>
    <row r="214" spans="1:15" x14ac:dyDescent="0.15">
      <c r="A214" s="56" t="str">
        <f>IF(B214="","",B214&amp;COUNTIF($B$3:B214,B214))</f>
        <v/>
      </c>
      <c r="B214" s="56"/>
      <c r="C214" s="56"/>
      <c r="D214" s="56"/>
      <c r="E214" s="56"/>
      <c r="F214" s="56"/>
      <c r="G214" s="56"/>
      <c r="H214" s="56"/>
      <c r="I214" s="56"/>
      <c r="J214" s="72" t="str">
        <f t="shared" si="7"/>
        <v/>
      </c>
      <c r="K214" s="56"/>
      <c r="L214" s="71" t="str">
        <f t="shared" si="6"/>
        <v/>
      </c>
      <c r="M214" s="71"/>
      <c r="N214" s="56"/>
      <c r="O214" s="56"/>
    </row>
    <row r="215" spans="1:15" x14ac:dyDescent="0.15">
      <c r="A215" s="56" t="str">
        <f>IF(B215="","",B215&amp;COUNTIF($B$3:B215,B215))</f>
        <v/>
      </c>
      <c r="B215" s="56"/>
      <c r="C215" s="56"/>
      <c r="D215" s="56"/>
      <c r="E215" s="56"/>
      <c r="F215" s="56"/>
      <c r="G215" s="56"/>
      <c r="H215" s="56"/>
      <c r="I215" s="56"/>
      <c r="J215" s="72" t="str">
        <f t="shared" si="7"/>
        <v/>
      </c>
      <c r="K215" s="56"/>
      <c r="L215" s="71" t="str">
        <f t="shared" si="6"/>
        <v/>
      </c>
      <c r="M215" s="71"/>
      <c r="N215" s="56"/>
      <c r="O215" s="56"/>
    </row>
    <row r="216" spans="1:15" x14ac:dyDescent="0.15">
      <c r="A216" s="56" t="str">
        <f>IF(B216="","",B216&amp;COUNTIF($B$3:B216,B216))</f>
        <v/>
      </c>
      <c r="B216" s="56"/>
      <c r="C216" s="56"/>
      <c r="D216" s="56"/>
      <c r="E216" s="56"/>
      <c r="F216" s="56"/>
      <c r="G216" s="56"/>
      <c r="H216" s="56"/>
      <c r="I216" s="56"/>
      <c r="J216" s="72" t="str">
        <f t="shared" si="7"/>
        <v/>
      </c>
      <c r="K216" s="56"/>
      <c r="L216" s="71" t="str">
        <f t="shared" si="6"/>
        <v/>
      </c>
      <c r="M216" s="71"/>
      <c r="N216" s="56"/>
      <c r="O216" s="56"/>
    </row>
    <row r="217" spans="1:15" x14ac:dyDescent="0.15">
      <c r="A217" s="56" t="str">
        <f>IF(B217="","",B217&amp;COUNTIF($B$3:B217,B217))</f>
        <v/>
      </c>
      <c r="B217" s="56"/>
      <c r="C217" s="56"/>
      <c r="D217" s="56"/>
      <c r="E217" s="56"/>
      <c r="F217" s="56"/>
      <c r="G217" s="56"/>
      <c r="H217" s="56"/>
      <c r="I217" s="56"/>
      <c r="J217" s="72" t="str">
        <f t="shared" si="7"/>
        <v/>
      </c>
      <c r="K217" s="56"/>
      <c r="L217" s="71" t="str">
        <f t="shared" si="6"/>
        <v/>
      </c>
      <c r="M217" s="71"/>
      <c r="N217" s="56"/>
      <c r="O217" s="56"/>
    </row>
    <row r="218" spans="1:15" x14ac:dyDescent="0.15">
      <c r="A218" s="56" t="str">
        <f>IF(B218="","",B218&amp;COUNTIF($B$3:B218,B218))</f>
        <v/>
      </c>
      <c r="B218" s="56"/>
      <c r="C218" s="56"/>
      <c r="D218" s="56"/>
      <c r="E218" s="56"/>
      <c r="F218" s="56"/>
      <c r="G218" s="56"/>
      <c r="H218" s="56"/>
      <c r="I218" s="56"/>
      <c r="J218" s="72" t="str">
        <f t="shared" si="7"/>
        <v/>
      </c>
      <c r="K218" s="56"/>
      <c r="L218" s="71" t="str">
        <f t="shared" si="6"/>
        <v/>
      </c>
      <c r="M218" s="71"/>
      <c r="N218" s="56"/>
      <c r="O218" s="56"/>
    </row>
    <row r="219" spans="1:15" x14ac:dyDescent="0.15">
      <c r="A219" s="56" t="str">
        <f>IF(B219="","",B219&amp;COUNTIF($B$3:B219,B219))</f>
        <v/>
      </c>
      <c r="B219" s="56"/>
      <c r="C219" s="56"/>
      <c r="D219" s="56"/>
      <c r="E219" s="56"/>
      <c r="F219" s="56"/>
      <c r="G219" s="56"/>
      <c r="H219" s="56"/>
      <c r="I219" s="56"/>
      <c r="J219" s="72" t="str">
        <f t="shared" si="7"/>
        <v/>
      </c>
      <c r="K219" s="56"/>
      <c r="L219" s="71" t="str">
        <f t="shared" si="6"/>
        <v/>
      </c>
      <c r="M219" s="71"/>
      <c r="N219" s="56"/>
      <c r="O219" s="56"/>
    </row>
    <row r="220" spans="1:15" x14ac:dyDescent="0.15">
      <c r="A220" s="56" t="str">
        <f>IF(B220="","",B220&amp;COUNTIF($B$3:B220,B220))</f>
        <v/>
      </c>
      <c r="B220" s="56"/>
      <c r="C220" s="56"/>
      <c r="D220" s="56"/>
      <c r="E220" s="56"/>
      <c r="F220" s="56"/>
      <c r="G220" s="56"/>
      <c r="H220" s="56"/>
      <c r="I220" s="56"/>
      <c r="J220" s="72" t="str">
        <f t="shared" si="7"/>
        <v/>
      </c>
      <c r="K220" s="56"/>
      <c r="L220" s="71" t="str">
        <f t="shared" si="6"/>
        <v/>
      </c>
      <c r="M220" s="71"/>
      <c r="N220" s="56"/>
      <c r="O220" s="56"/>
    </row>
    <row r="221" spans="1:15" x14ac:dyDescent="0.15">
      <c r="A221" s="56" t="str">
        <f>IF(B221="","",B221&amp;COUNTIF($B$3:B221,B221))</f>
        <v/>
      </c>
      <c r="B221" s="56"/>
      <c r="C221" s="56"/>
      <c r="D221" s="56"/>
      <c r="E221" s="56"/>
      <c r="F221" s="56"/>
      <c r="G221" s="56"/>
      <c r="H221" s="56"/>
      <c r="I221" s="56"/>
      <c r="J221" s="72" t="str">
        <f t="shared" si="7"/>
        <v/>
      </c>
      <c r="K221" s="56"/>
      <c r="L221" s="71" t="str">
        <f t="shared" si="6"/>
        <v/>
      </c>
      <c r="M221" s="71"/>
      <c r="N221" s="56"/>
      <c r="O221" s="56"/>
    </row>
    <row r="222" spans="1:15" x14ac:dyDescent="0.15">
      <c r="A222" s="56" t="str">
        <f>IF(B222="","",B222&amp;COUNTIF($B$3:B222,B222))</f>
        <v/>
      </c>
      <c r="B222" s="56"/>
      <c r="C222" s="56"/>
      <c r="D222" s="56"/>
      <c r="E222" s="56"/>
      <c r="F222" s="56"/>
      <c r="G222" s="56"/>
      <c r="H222" s="56"/>
      <c r="I222" s="56"/>
      <c r="J222" s="72" t="str">
        <f t="shared" si="7"/>
        <v/>
      </c>
      <c r="K222" s="56"/>
      <c r="L222" s="71" t="str">
        <f t="shared" si="6"/>
        <v/>
      </c>
      <c r="M222" s="71"/>
      <c r="N222" s="56"/>
      <c r="O222" s="56"/>
    </row>
    <row r="223" spans="1:15" x14ac:dyDescent="0.15">
      <c r="A223" s="56" t="str">
        <f>IF(B223="","",B223&amp;COUNTIF($B$3:B223,B223))</f>
        <v/>
      </c>
      <c r="B223" s="56"/>
      <c r="C223" s="56"/>
      <c r="D223" s="56"/>
      <c r="E223" s="56"/>
      <c r="F223" s="56"/>
      <c r="G223" s="56"/>
      <c r="H223" s="56"/>
      <c r="I223" s="56"/>
      <c r="J223" s="72" t="str">
        <f t="shared" si="7"/>
        <v/>
      </c>
      <c r="K223" s="56"/>
      <c r="L223" s="71" t="str">
        <f t="shared" si="6"/>
        <v/>
      </c>
      <c r="M223" s="71"/>
      <c r="N223" s="56"/>
      <c r="O223" s="56"/>
    </row>
    <row r="224" spans="1:15" x14ac:dyDescent="0.15">
      <c r="A224" s="56" t="str">
        <f>IF(B224="","",B224&amp;COUNTIF($B$3:B224,B224))</f>
        <v/>
      </c>
      <c r="B224" s="56"/>
      <c r="C224" s="56"/>
      <c r="D224" s="56"/>
      <c r="E224" s="56"/>
      <c r="F224" s="56"/>
      <c r="G224" s="56"/>
      <c r="H224" s="56"/>
      <c r="I224" s="56"/>
      <c r="J224" s="72" t="str">
        <f t="shared" si="7"/>
        <v/>
      </c>
      <c r="K224" s="56"/>
      <c r="L224" s="71" t="str">
        <f t="shared" si="6"/>
        <v/>
      </c>
      <c r="M224" s="71"/>
      <c r="N224" s="56"/>
      <c r="O224" s="56"/>
    </row>
    <row r="225" spans="1:15" x14ac:dyDescent="0.15">
      <c r="A225" s="56" t="str">
        <f>IF(B225="","",B225&amp;COUNTIF($B$3:B225,B225))</f>
        <v/>
      </c>
      <c r="B225" s="56"/>
      <c r="C225" s="56"/>
      <c r="D225" s="56"/>
      <c r="E225" s="56"/>
      <c r="F225" s="56"/>
      <c r="G225" s="56"/>
      <c r="H225" s="56"/>
      <c r="I225" s="56"/>
      <c r="J225" s="72" t="str">
        <f t="shared" si="7"/>
        <v/>
      </c>
      <c r="K225" s="56"/>
      <c r="L225" s="71" t="str">
        <f t="shared" si="6"/>
        <v/>
      </c>
      <c r="M225" s="71"/>
      <c r="N225" s="56"/>
      <c r="O225" s="56"/>
    </row>
    <row r="226" spans="1:15" x14ac:dyDescent="0.15">
      <c r="A226" s="56" t="str">
        <f>IF(B226="","",B226&amp;COUNTIF($B$3:B226,B226))</f>
        <v/>
      </c>
      <c r="B226" s="56"/>
      <c r="C226" s="56"/>
      <c r="D226" s="56"/>
      <c r="E226" s="56"/>
      <c r="F226" s="56"/>
      <c r="G226" s="56"/>
      <c r="H226" s="56"/>
      <c r="I226" s="56"/>
      <c r="J226" s="72" t="str">
        <f t="shared" si="7"/>
        <v/>
      </c>
      <c r="K226" s="56"/>
      <c r="L226" s="71" t="str">
        <f t="shared" si="6"/>
        <v/>
      </c>
      <c r="M226" s="71"/>
      <c r="N226" s="56"/>
      <c r="O226" s="56"/>
    </row>
    <row r="227" spans="1:15" x14ac:dyDescent="0.15">
      <c r="A227" s="56" t="str">
        <f>IF(B227="","",B227&amp;COUNTIF($B$3:B227,B227))</f>
        <v/>
      </c>
      <c r="B227" s="56"/>
      <c r="C227" s="56"/>
      <c r="D227" s="56"/>
      <c r="E227" s="56"/>
      <c r="F227" s="56"/>
      <c r="G227" s="56"/>
      <c r="H227" s="56"/>
      <c r="I227" s="56"/>
      <c r="J227" s="72" t="str">
        <f t="shared" si="7"/>
        <v/>
      </c>
      <c r="K227" s="56"/>
      <c r="L227" s="71" t="str">
        <f t="shared" si="6"/>
        <v/>
      </c>
      <c r="M227" s="71"/>
      <c r="N227" s="56"/>
      <c r="O227" s="56"/>
    </row>
    <row r="228" spans="1:15" x14ac:dyDescent="0.15">
      <c r="A228" s="56" t="str">
        <f>IF(B228="","",B228&amp;COUNTIF($B$3:B228,B228))</f>
        <v/>
      </c>
      <c r="B228" s="56"/>
      <c r="C228" s="56"/>
      <c r="D228" s="56"/>
      <c r="E228" s="56"/>
      <c r="F228" s="56"/>
      <c r="G228" s="56"/>
      <c r="H228" s="56"/>
      <c r="I228" s="56"/>
      <c r="J228" s="72" t="str">
        <f t="shared" si="7"/>
        <v/>
      </c>
      <c r="K228" s="56"/>
      <c r="L228" s="71" t="str">
        <f t="shared" si="6"/>
        <v/>
      </c>
      <c r="M228" s="71"/>
      <c r="N228" s="56"/>
      <c r="O228" s="56"/>
    </row>
    <row r="229" spans="1:15" x14ac:dyDescent="0.15">
      <c r="A229" s="56" t="str">
        <f>IF(B229="","",B229&amp;COUNTIF($B$3:B229,B229))</f>
        <v/>
      </c>
      <c r="B229" s="56"/>
      <c r="C229" s="56"/>
      <c r="D229" s="56"/>
      <c r="E229" s="56"/>
      <c r="F229" s="56"/>
      <c r="G229" s="56"/>
      <c r="H229" s="56"/>
      <c r="I229" s="56"/>
      <c r="J229" s="72" t="str">
        <f t="shared" si="7"/>
        <v/>
      </c>
      <c r="K229" s="56"/>
      <c r="L229" s="71" t="str">
        <f t="shared" si="6"/>
        <v/>
      </c>
      <c r="M229" s="71"/>
      <c r="N229" s="56"/>
      <c r="O229" s="56"/>
    </row>
    <row r="230" spans="1:15" x14ac:dyDescent="0.15">
      <c r="A230" s="56" t="str">
        <f>IF(B230="","",B230&amp;COUNTIF($B$3:B230,B230))</f>
        <v/>
      </c>
      <c r="B230" s="56"/>
      <c r="C230" s="56"/>
      <c r="D230" s="56"/>
      <c r="E230" s="56"/>
      <c r="F230" s="56"/>
      <c r="G230" s="56"/>
      <c r="H230" s="56"/>
      <c r="I230" s="56"/>
      <c r="J230" s="72" t="str">
        <f t="shared" si="7"/>
        <v/>
      </c>
      <c r="K230" s="56"/>
      <c r="L230" s="71" t="str">
        <f t="shared" si="6"/>
        <v/>
      </c>
      <c r="M230" s="71"/>
      <c r="N230" s="56"/>
      <c r="O230" s="56"/>
    </row>
    <row r="231" spans="1:15" x14ac:dyDescent="0.15">
      <c r="A231" s="56" t="str">
        <f>IF(B231="","",B231&amp;COUNTIF($B$3:B231,B231))</f>
        <v/>
      </c>
      <c r="B231" s="56"/>
      <c r="C231" s="56"/>
      <c r="D231" s="56"/>
      <c r="E231" s="56"/>
      <c r="F231" s="56"/>
      <c r="G231" s="56"/>
      <c r="H231" s="56"/>
      <c r="I231" s="56"/>
      <c r="J231" s="72" t="str">
        <f t="shared" si="7"/>
        <v/>
      </c>
      <c r="K231" s="56"/>
      <c r="L231" s="71" t="str">
        <f t="shared" si="6"/>
        <v/>
      </c>
      <c r="M231" s="71"/>
      <c r="N231" s="56"/>
      <c r="O231" s="56"/>
    </row>
    <row r="232" spans="1:15" x14ac:dyDescent="0.15">
      <c r="A232" s="56" t="str">
        <f>IF(B232="","",B232&amp;COUNTIF($B$3:B232,B232))</f>
        <v/>
      </c>
      <c r="B232" s="56"/>
      <c r="C232" s="56"/>
      <c r="D232" s="56"/>
      <c r="E232" s="56"/>
      <c r="F232" s="56"/>
      <c r="G232" s="56"/>
      <c r="H232" s="56"/>
      <c r="I232" s="56"/>
      <c r="J232" s="72" t="str">
        <f t="shared" si="7"/>
        <v/>
      </c>
      <c r="K232" s="56"/>
      <c r="L232" s="71" t="str">
        <f t="shared" si="6"/>
        <v/>
      </c>
      <c r="M232" s="71"/>
      <c r="N232" s="56"/>
      <c r="O232" s="56"/>
    </row>
    <row r="233" spans="1:15" x14ac:dyDescent="0.15">
      <c r="A233" s="56" t="str">
        <f>IF(B233="","",B233&amp;COUNTIF($B$3:B233,B233))</f>
        <v/>
      </c>
      <c r="B233" s="56"/>
      <c r="C233" s="56"/>
      <c r="D233" s="56"/>
      <c r="E233" s="56"/>
      <c r="F233" s="56"/>
      <c r="G233" s="56"/>
      <c r="H233" s="56"/>
      <c r="I233" s="56"/>
      <c r="J233" s="72" t="str">
        <f t="shared" si="7"/>
        <v/>
      </c>
      <c r="K233" s="56"/>
      <c r="L233" s="71" t="str">
        <f t="shared" si="6"/>
        <v/>
      </c>
      <c r="M233" s="71"/>
      <c r="N233" s="56"/>
      <c r="O233" s="56"/>
    </row>
    <row r="234" spans="1:15" x14ac:dyDescent="0.15">
      <c r="A234" s="56" t="str">
        <f>IF(B234="","",B234&amp;COUNTIF($B$3:B234,B234))</f>
        <v/>
      </c>
      <c r="B234" s="56"/>
      <c r="C234" s="56"/>
      <c r="D234" s="56"/>
      <c r="E234" s="56"/>
      <c r="F234" s="56"/>
      <c r="G234" s="56"/>
      <c r="H234" s="56"/>
      <c r="I234" s="56"/>
      <c r="J234" s="72" t="str">
        <f t="shared" si="7"/>
        <v/>
      </c>
      <c r="K234" s="56"/>
      <c r="L234" s="71" t="str">
        <f t="shared" si="6"/>
        <v/>
      </c>
      <c r="M234" s="71"/>
      <c r="N234" s="56"/>
      <c r="O234" s="56"/>
    </row>
    <row r="235" spans="1:15" x14ac:dyDescent="0.15">
      <c r="A235" s="56" t="str">
        <f>IF(B235="","",B235&amp;COUNTIF($B$3:B235,B235))</f>
        <v/>
      </c>
      <c r="B235" s="56"/>
      <c r="C235" s="56"/>
      <c r="D235" s="56"/>
      <c r="E235" s="56"/>
      <c r="F235" s="56"/>
      <c r="G235" s="56"/>
      <c r="H235" s="56"/>
      <c r="I235" s="56"/>
      <c r="J235" s="72" t="str">
        <f t="shared" si="7"/>
        <v/>
      </c>
      <c r="K235" s="56"/>
      <c r="L235" s="71" t="str">
        <f t="shared" si="6"/>
        <v/>
      </c>
      <c r="M235" s="71"/>
      <c r="N235" s="56"/>
      <c r="O235" s="56"/>
    </row>
    <row r="236" spans="1:15" x14ac:dyDescent="0.15">
      <c r="A236" s="56" t="str">
        <f>IF(B236="","",B236&amp;COUNTIF($B$3:B236,B236))</f>
        <v/>
      </c>
      <c r="B236" s="56"/>
      <c r="C236" s="56"/>
      <c r="D236" s="56"/>
      <c r="E236" s="56"/>
      <c r="F236" s="56"/>
      <c r="G236" s="56"/>
      <c r="H236" s="56"/>
      <c r="I236" s="56"/>
      <c r="J236" s="72" t="str">
        <f t="shared" si="7"/>
        <v/>
      </c>
      <c r="K236" s="56"/>
      <c r="L236" s="71" t="str">
        <f t="shared" si="6"/>
        <v/>
      </c>
      <c r="M236" s="71"/>
      <c r="N236" s="56"/>
      <c r="O236" s="56"/>
    </row>
    <row r="237" spans="1:15" x14ac:dyDescent="0.15">
      <c r="A237" s="56" t="str">
        <f>IF(B237="","",B237&amp;COUNTIF($B$3:B237,B237))</f>
        <v/>
      </c>
      <c r="B237" s="56"/>
      <c r="C237" s="56"/>
      <c r="D237" s="56"/>
      <c r="E237" s="56"/>
      <c r="F237" s="56"/>
      <c r="G237" s="56"/>
      <c r="H237" s="56"/>
      <c r="I237" s="56"/>
      <c r="J237" s="72" t="str">
        <f t="shared" si="7"/>
        <v/>
      </c>
      <c r="K237" s="56"/>
      <c r="L237" s="71" t="str">
        <f t="shared" si="6"/>
        <v/>
      </c>
      <c r="M237" s="71"/>
      <c r="N237" s="56"/>
      <c r="O237" s="56"/>
    </row>
    <row r="238" spans="1:15" x14ac:dyDescent="0.15">
      <c r="A238" s="56" t="str">
        <f>IF(B238="","",B238&amp;COUNTIF($B$3:B238,B238))</f>
        <v/>
      </c>
      <c r="B238" s="56"/>
      <c r="C238" s="56"/>
      <c r="D238" s="56"/>
      <c r="E238" s="56"/>
      <c r="F238" s="56"/>
      <c r="G238" s="56"/>
      <c r="H238" s="56"/>
      <c r="I238" s="56"/>
      <c r="J238" s="72" t="str">
        <f t="shared" si="7"/>
        <v/>
      </c>
      <c r="K238" s="56"/>
      <c r="L238" s="71" t="str">
        <f t="shared" si="6"/>
        <v/>
      </c>
      <c r="M238" s="71"/>
      <c r="N238" s="56"/>
      <c r="O238" s="56"/>
    </row>
    <row r="239" spans="1:15" x14ac:dyDescent="0.15">
      <c r="A239" s="56" t="str">
        <f>IF(B239="","",B239&amp;COUNTIF($B$3:B239,B239))</f>
        <v/>
      </c>
      <c r="B239" s="56"/>
      <c r="C239" s="56"/>
      <c r="D239" s="56"/>
      <c r="E239" s="56"/>
      <c r="F239" s="56"/>
      <c r="G239" s="56"/>
      <c r="H239" s="56"/>
      <c r="I239" s="56"/>
      <c r="J239" s="72" t="str">
        <f t="shared" si="7"/>
        <v/>
      </c>
      <c r="K239" s="56"/>
      <c r="L239" s="71" t="str">
        <f t="shared" si="6"/>
        <v/>
      </c>
      <c r="M239" s="71"/>
      <c r="N239" s="56"/>
      <c r="O239" s="56"/>
    </row>
    <row r="240" spans="1:15" x14ac:dyDescent="0.15">
      <c r="A240" s="56" t="str">
        <f>IF(B240="","",B240&amp;COUNTIF($B$3:B240,B240))</f>
        <v/>
      </c>
      <c r="B240" s="56"/>
      <c r="C240" s="56"/>
      <c r="D240" s="56"/>
      <c r="E240" s="56"/>
      <c r="F240" s="56"/>
      <c r="G240" s="56"/>
      <c r="H240" s="56"/>
      <c r="I240" s="56"/>
      <c r="J240" s="72" t="str">
        <f t="shared" si="7"/>
        <v/>
      </c>
      <c r="K240" s="56"/>
      <c r="L240" s="71" t="str">
        <f t="shared" si="6"/>
        <v/>
      </c>
      <c r="M240" s="71"/>
      <c r="N240" s="56"/>
      <c r="O240" s="56"/>
    </row>
    <row r="241" spans="1:15" x14ac:dyDescent="0.15">
      <c r="A241" s="56" t="str">
        <f>IF(B241="","",B241&amp;COUNTIF($B$3:B241,B241))</f>
        <v/>
      </c>
      <c r="B241" s="56"/>
      <c r="C241" s="56"/>
      <c r="D241" s="56"/>
      <c r="E241" s="56"/>
      <c r="F241" s="56"/>
      <c r="G241" s="56"/>
      <c r="H241" s="56"/>
      <c r="I241" s="56"/>
      <c r="J241" s="72" t="str">
        <f t="shared" si="7"/>
        <v/>
      </c>
      <c r="K241" s="56"/>
      <c r="L241" s="71" t="str">
        <f t="shared" si="6"/>
        <v/>
      </c>
      <c r="M241" s="71"/>
      <c r="N241" s="56"/>
      <c r="O241" s="56"/>
    </row>
    <row r="242" spans="1:15" x14ac:dyDescent="0.15">
      <c r="A242" s="56" t="str">
        <f>IF(B242="","",B242&amp;COUNTIF($B$3:B242,B242))</f>
        <v/>
      </c>
      <c r="B242" s="56"/>
      <c r="C242" s="56"/>
      <c r="D242" s="56"/>
      <c r="E242" s="56"/>
      <c r="F242" s="56"/>
      <c r="G242" s="56"/>
      <c r="H242" s="56"/>
      <c r="I242" s="56"/>
      <c r="J242" s="72" t="str">
        <f t="shared" si="7"/>
        <v/>
      </c>
      <c r="K242" s="56"/>
      <c r="L242" s="71" t="str">
        <f t="shared" si="6"/>
        <v/>
      </c>
      <c r="M242" s="71"/>
      <c r="N242" s="56"/>
      <c r="O242" s="56"/>
    </row>
    <row r="243" spans="1:15" x14ac:dyDescent="0.15">
      <c r="A243" s="56" t="str">
        <f>IF(B243="","",B243&amp;COUNTIF($B$3:B243,B243))</f>
        <v/>
      </c>
      <c r="B243" s="56"/>
      <c r="C243" s="56"/>
      <c r="D243" s="56"/>
      <c r="E243" s="56"/>
      <c r="F243" s="56"/>
      <c r="G243" s="56"/>
      <c r="H243" s="56"/>
      <c r="I243" s="56"/>
      <c r="J243" s="72" t="str">
        <f t="shared" si="7"/>
        <v/>
      </c>
      <c r="K243" s="56"/>
      <c r="L243" s="71" t="str">
        <f t="shared" si="6"/>
        <v/>
      </c>
      <c r="M243" s="71"/>
      <c r="N243" s="56"/>
      <c r="O243" s="56"/>
    </row>
    <row r="244" spans="1:15" x14ac:dyDescent="0.15">
      <c r="A244" s="56" t="str">
        <f>IF(B244="","",B244&amp;COUNTIF($B$3:B244,B244))</f>
        <v/>
      </c>
      <c r="B244" s="56"/>
      <c r="C244" s="56"/>
      <c r="D244" s="56"/>
      <c r="E244" s="56"/>
      <c r="F244" s="56"/>
      <c r="G244" s="56"/>
      <c r="H244" s="56"/>
      <c r="I244" s="56"/>
      <c r="J244" s="72" t="str">
        <f t="shared" si="7"/>
        <v/>
      </c>
      <c r="K244" s="56"/>
      <c r="L244" s="71" t="str">
        <f t="shared" si="6"/>
        <v/>
      </c>
      <c r="M244" s="71"/>
      <c r="N244" s="56"/>
      <c r="O244" s="56"/>
    </row>
    <row r="245" spans="1:15" x14ac:dyDescent="0.15">
      <c r="A245" s="56" t="str">
        <f>IF(B245="","",B245&amp;COUNTIF($B$3:B245,B245))</f>
        <v/>
      </c>
      <c r="B245" s="56"/>
      <c r="C245" s="56"/>
      <c r="D245" s="56"/>
      <c r="E245" s="56"/>
      <c r="F245" s="56"/>
      <c r="G245" s="56"/>
      <c r="H245" s="56"/>
      <c r="I245" s="56"/>
      <c r="J245" s="72" t="str">
        <f t="shared" si="7"/>
        <v/>
      </c>
      <c r="K245" s="56"/>
      <c r="L245" s="71" t="str">
        <f t="shared" si="6"/>
        <v/>
      </c>
      <c r="M245" s="71"/>
      <c r="N245" s="56"/>
      <c r="O245" s="56"/>
    </row>
    <row r="246" spans="1:15" x14ac:dyDescent="0.15">
      <c r="A246" s="56" t="str">
        <f>IF(B246="","",B246&amp;COUNTIF($B$3:B246,B246))</f>
        <v/>
      </c>
      <c r="B246" s="56"/>
      <c r="C246" s="56"/>
      <c r="D246" s="56"/>
      <c r="E246" s="56"/>
      <c r="F246" s="56"/>
      <c r="G246" s="56"/>
      <c r="H246" s="56"/>
      <c r="I246" s="56"/>
      <c r="J246" s="72" t="str">
        <f t="shared" si="7"/>
        <v/>
      </c>
      <c r="K246" s="56"/>
      <c r="L246" s="71" t="str">
        <f t="shared" si="6"/>
        <v/>
      </c>
      <c r="M246" s="71"/>
      <c r="N246" s="56"/>
      <c r="O246" s="56"/>
    </row>
    <row r="247" spans="1:15" x14ac:dyDescent="0.15">
      <c r="A247" s="56" t="str">
        <f>IF(B247="","",B247&amp;COUNTIF($B$3:B247,B247))</f>
        <v/>
      </c>
      <c r="B247" s="56"/>
      <c r="C247" s="56"/>
      <c r="D247" s="56"/>
      <c r="E247" s="56"/>
      <c r="F247" s="56"/>
      <c r="G247" s="56"/>
      <c r="H247" s="56"/>
      <c r="I247" s="56"/>
      <c r="J247" s="72" t="str">
        <f t="shared" si="7"/>
        <v/>
      </c>
      <c r="K247" s="56"/>
      <c r="L247" s="71" t="str">
        <f t="shared" si="6"/>
        <v/>
      </c>
      <c r="M247" s="71"/>
      <c r="N247" s="56"/>
      <c r="O247" s="56"/>
    </row>
    <row r="248" spans="1:15" x14ac:dyDescent="0.15">
      <c r="A248" s="56" t="str">
        <f>IF(B248="","",B248&amp;COUNTIF($B$3:B248,B248))</f>
        <v/>
      </c>
      <c r="B248" s="56"/>
      <c r="C248" s="56"/>
      <c r="D248" s="56"/>
      <c r="E248" s="56"/>
      <c r="F248" s="56"/>
      <c r="G248" s="56"/>
      <c r="H248" s="56"/>
      <c r="I248" s="56"/>
      <c r="J248" s="72" t="str">
        <f t="shared" si="7"/>
        <v/>
      </c>
      <c r="K248" s="56"/>
      <c r="L248" s="71" t="str">
        <f t="shared" si="6"/>
        <v/>
      </c>
      <c r="M248" s="71"/>
      <c r="N248" s="56"/>
      <c r="O248" s="56"/>
    </row>
    <row r="249" spans="1:15" x14ac:dyDescent="0.15">
      <c r="A249" s="56" t="str">
        <f>IF(B249="","",B249&amp;COUNTIF($B$3:B249,B249))</f>
        <v/>
      </c>
      <c r="B249" s="56"/>
      <c r="C249" s="56"/>
      <c r="D249" s="56"/>
      <c r="E249" s="56"/>
      <c r="F249" s="56"/>
      <c r="G249" s="56"/>
      <c r="H249" s="56"/>
      <c r="I249" s="56"/>
      <c r="J249" s="72" t="str">
        <f t="shared" si="7"/>
        <v/>
      </c>
      <c r="K249" s="56"/>
      <c r="L249" s="71" t="str">
        <f t="shared" si="6"/>
        <v/>
      </c>
      <c r="M249" s="71"/>
      <c r="N249" s="56"/>
      <c r="O249" s="56"/>
    </row>
    <row r="250" spans="1:15" x14ac:dyDescent="0.15">
      <c r="A250" s="56" t="str">
        <f>IF(B250="","",B250&amp;COUNTIF($B$3:B250,B250))</f>
        <v/>
      </c>
      <c r="B250" s="56"/>
      <c r="C250" s="56"/>
      <c r="D250" s="56"/>
      <c r="E250" s="56"/>
      <c r="F250" s="56"/>
      <c r="G250" s="56"/>
      <c r="H250" s="56"/>
      <c r="I250" s="56"/>
      <c r="J250" s="72" t="str">
        <f t="shared" si="7"/>
        <v/>
      </c>
      <c r="K250" s="56"/>
      <c r="L250" s="71" t="str">
        <f t="shared" si="6"/>
        <v/>
      </c>
      <c r="M250" s="71"/>
      <c r="N250" s="56"/>
      <c r="O250" s="56"/>
    </row>
    <row r="251" spans="1:15" x14ac:dyDescent="0.15">
      <c r="A251" s="56" t="str">
        <f>IF(B251="","",B251&amp;COUNTIF($B$3:B251,B251))</f>
        <v/>
      </c>
      <c r="B251" s="56"/>
      <c r="C251" s="56"/>
      <c r="D251" s="56"/>
      <c r="E251" s="56"/>
      <c r="F251" s="56"/>
      <c r="G251" s="56"/>
      <c r="H251" s="56"/>
      <c r="I251" s="56"/>
      <c r="J251" s="72" t="str">
        <f t="shared" si="7"/>
        <v/>
      </c>
      <c r="K251" s="56"/>
      <c r="L251" s="71" t="str">
        <f t="shared" si="6"/>
        <v/>
      </c>
      <c r="M251" s="71"/>
      <c r="N251" s="56"/>
      <c r="O251" s="56"/>
    </row>
    <row r="252" spans="1:15" x14ac:dyDescent="0.15">
      <c r="A252" s="56" t="str">
        <f>IF(B252="","",B252&amp;COUNTIF($B$3:B252,B252))</f>
        <v/>
      </c>
      <c r="B252" s="56"/>
      <c r="C252" s="56"/>
      <c r="D252" s="56"/>
      <c r="E252" s="56"/>
      <c r="F252" s="56"/>
      <c r="G252" s="56"/>
      <c r="H252" s="56"/>
      <c r="I252" s="56"/>
      <c r="J252" s="72" t="str">
        <f t="shared" si="7"/>
        <v/>
      </c>
      <c r="K252" s="56"/>
      <c r="L252" s="71" t="str">
        <f t="shared" si="6"/>
        <v/>
      </c>
      <c r="M252" s="71"/>
      <c r="N252" s="56"/>
      <c r="O252" s="56"/>
    </row>
    <row r="253" spans="1:15" x14ac:dyDescent="0.15">
      <c r="A253" s="56" t="str">
        <f>IF(B253="","",B253&amp;COUNTIF($B$3:B253,B253))</f>
        <v/>
      </c>
      <c r="B253" s="56"/>
      <c r="C253" s="56"/>
      <c r="D253" s="56"/>
      <c r="E253" s="56"/>
      <c r="F253" s="56"/>
      <c r="G253" s="56"/>
      <c r="H253" s="56"/>
      <c r="I253" s="56"/>
      <c r="J253" s="72" t="str">
        <f t="shared" si="7"/>
        <v/>
      </c>
      <c r="K253" s="56"/>
      <c r="L253" s="71" t="str">
        <f t="shared" si="6"/>
        <v/>
      </c>
      <c r="M253" s="71"/>
      <c r="N253" s="56"/>
      <c r="O253" s="56"/>
    </row>
    <row r="254" spans="1:15" x14ac:dyDescent="0.15">
      <c r="A254" s="56" t="str">
        <f>IF(B254="","",B254&amp;COUNTIF($B$3:B254,B254))</f>
        <v/>
      </c>
      <c r="B254" s="56"/>
      <c r="C254" s="56"/>
      <c r="D254" s="56"/>
      <c r="E254" s="56"/>
      <c r="F254" s="56"/>
      <c r="G254" s="56"/>
      <c r="H254" s="56"/>
      <c r="I254" s="56"/>
      <c r="J254" s="72" t="str">
        <f t="shared" si="7"/>
        <v/>
      </c>
      <c r="K254" s="56"/>
      <c r="L254" s="71" t="str">
        <f t="shared" si="6"/>
        <v/>
      </c>
      <c r="M254" s="71"/>
      <c r="N254" s="56"/>
      <c r="O254" s="56"/>
    </row>
    <row r="255" spans="1:15" x14ac:dyDescent="0.15">
      <c r="A255" s="56" t="str">
        <f>IF(B255="","",B255&amp;COUNTIF($B$3:B255,B255))</f>
        <v/>
      </c>
      <c r="B255" s="56"/>
      <c r="C255" s="56"/>
      <c r="D255" s="56"/>
      <c r="E255" s="56"/>
      <c r="F255" s="56"/>
      <c r="G255" s="56"/>
      <c r="H255" s="56"/>
      <c r="I255" s="56"/>
      <c r="J255" s="72" t="str">
        <f t="shared" si="7"/>
        <v/>
      </c>
      <c r="K255" s="56"/>
      <c r="L255" s="71" t="str">
        <f t="shared" si="6"/>
        <v/>
      </c>
      <c r="M255" s="71"/>
      <c r="N255" s="56"/>
      <c r="O255" s="56"/>
    </row>
    <row r="256" spans="1:15" x14ac:dyDescent="0.15">
      <c r="A256" s="56" t="str">
        <f>IF(B256="","",B256&amp;COUNTIF($B$3:B256,B256))</f>
        <v/>
      </c>
      <c r="B256" s="56"/>
      <c r="C256" s="56"/>
      <c r="D256" s="56"/>
      <c r="E256" s="56"/>
      <c r="F256" s="56"/>
      <c r="G256" s="56"/>
      <c r="H256" s="56"/>
      <c r="I256" s="56"/>
      <c r="J256" s="72" t="str">
        <f t="shared" si="7"/>
        <v/>
      </c>
      <c r="K256" s="56"/>
      <c r="L256" s="71" t="str">
        <f t="shared" si="6"/>
        <v/>
      </c>
      <c r="M256" s="71"/>
      <c r="N256" s="56"/>
      <c r="O256" s="56"/>
    </row>
    <row r="257" spans="1:15" x14ac:dyDescent="0.15">
      <c r="A257" s="56" t="str">
        <f>IF(B257="","",B257&amp;COUNTIF($B$3:B257,B257))</f>
        <v/>
      </c>
      <c r="B257" s="56"/>
      <c r="C257" s="56"/>
      <c r="D257" s="56"/>
      <c r="E257" s="56"/>
      <c r="F257" s="56"/>
      <c r="G257" s="56"/>
      <c r="H257" s="56"/>
      <c r="I257" s="56"/>
      <c r="J257" s="72" t="str">
        <f t="shared" si="7"/>
        <v/>
      </c>
      <c r="K257" s="56"/>
      <c r="L257" s="71" t="str">
        <f t="shared" si="6"/>
        <v/>
      </c>
      <c r="M257" s="71"/>
      <c r="N257" s="56"/>
      <c r="O257" s="56"/>
    </row>
    <row r="258" spans="1:15" x14ac:dyDescent="0.15">
      <c r="A258" s="56" t="str">
        <f>IF(B258="","",B258&amp;COUNTIF($B$3:B258,B258))</f>
        <v/>
      </c>
      <c r="B258" s="56"/>
      <c r="C258" s="56"/>
      <c r="D258" s="56"/>
      <c r="E258" s="56"/>
      <c r="F258" s="56"/>
      <c r="G258" s="56"/>
      <c r="H258" s="56"/>
      <c r="I258" s="56"/>
      <c r="J258" s="72" t="str">
        <f t="shared" si="7"/>
        <v/>
      </c>
      <c r="K258" s="56"/>
      <c r="L258" s="71" t="str">
        <f t="shared" si="6"/>
        <v/>
      </c>
      <c r="M258" s="71"/>
      <c r="N258" s="56"/>
      <c r="O258" s="56"/>
    </row>
    <row r="259" spans="1:15" x14ac:dyDescent="0.15">
      <c r="A259" s="56" t="str">
        <f>IF(B259="","",B259&amp;COUNTIF($B$3:B259,B259))</f>
        <v/>
      </c>
      <c r="B259" s="56"/>
      <c r="C259" s="56"/>
      <c r="D259" s="56"/>
      <c r="E259" s="56"/>
      <c r="F259" s="56"/>
      <c r="G259" s="56"/>
      <c r="H259" s="56"/>
      <c r="I259" s="56"/>
      <c r="J259" s="72" t="str">
        <f t="shared" si="7"/>
        <v/>
      </c>
      <c r="K259" s="56"/>
      <c r="L259" s="71" t="str">
        <f t="shared" ref="L259:L322" si="8">IFERROR(VLOOKUP(K259,N:O,2,0),"")</f>
        <v/>
      </c>
      <c r="M259" s="71"/>
      <c r="N259" s="56"/>
      <c r="O259" s="56"/>
    </row>
    <row r="260" spans="1:15" x14ac:dyDescent="0.15">
      <c r="A260" s="56" t="str">
        <f>IF(B260="","",B260&amp;COUNTIF($B$3:B260,B260))</f>
        <v/>
      </c>
      <c r="B260" s="56"/>
      <c r="C260" s="56"/>
      <c r="D260" s="56"/>
      <c r="E260" s="56"/>
      <c r="F260" s="56"/>
      <c r="G260" s="56"/>
      <c r="H260" s="56"/>
      <c r="I260" s="56"/>
      <c r="J260" s="72" t="str">
        <f t="shared" ref="J260:J323" si="9">IFERROR(LEFT(B260,FIND("K03",B260)-1),"")</f>
        <v/>
      </c>
      <c r="K260" s="56"/>
      <c r="L260" s="71" t="str">
        <f t="shared" si="8"/>
        <v/>
      </c>
      <c r="M260" s="71"/>
      <c r="N260" s="56"/>
      <c r="O260" s="56"/>
    </row>
    <row r="261" spans="1:15" x14ac:dyDescent="0.15">
      <c r="A261" s="56" t="str">
        <f>IF(B261="","",B261&amp;COUNTIF($B$3:B261,B261))</f>
        <v/>
      </c>
      <c r="B261" s="56"/>
      <c r="C261" s="56"/>
      <c r="D261" s="56"/>
      <c r="E261" s="56"/>
      <c r="F261" s="56"/>
      <c r="G261" s="56"/>
      <c r="H261" s="56"/>
      <c r="I261" s="56"/>
      <c r="J261" s="72" t="str">
        <f t="shared" si="9"/>
        <v/>
      </c>
      <c r="K261" s="56"/>
      <c r="L261" s="71" t="str">
        <f t="shared" si="8"/>
        <v/>
      </c>
      <c r="M261" s="71"/>
      <c r="N261" s="56"/>
      <c r="O261" s="56"/>
    </row>
    <row r="262" spans="1:15" x14ac:dyDescent="0.15">
      <c r="A262" s="56" t="str">
        <f>IF(B262="","",B262&amp;COUNTIF($B$3:B262,B262))</f>
        <v/>
      </c>
      <c r="B262" s="56"/>
      <c r="C262" s="56"/>
      <c r="D262" s="56"/>
      <c r="E262" s="56"/>
      <c r="F262" s="56"/>
      <c r="G262" s="56"/>
      <c r="H262" s="56"/>
      <c r="I262" s="56"/>
      <c r="J262" s="72" t="str">
        <f t="shared" si="9"/>
        <v/>
      </c>
      <c r="K262" s="56"/>
      <c r="L262" s="71" t="str">
        <f t="shared" si="8"/>
        <v/>
      </c>
      <c r="M262" s="71"/>
      <c r="N262" s="56"/>
      <c r="O262" s="56"/>
    </row>
    <row r="263" spans="1:15" x14ac:dyDescent="0.15">
      <c r="A263" s="56" t="str">
        <f>IF(B263="","",B263&amp;COUNTIF($B$3:B263,B263))</f>
        <v/>
      </c>
      <c r="B263" s="56"/>
      <c r="C263" s="56"/>
      <c r="D263" s="56"/>
      <c r="E263" s="56"/>
      <c r="F263" s="56"/>
      <c r="G263" s="56"/>
      <c r="H263" s="56"/>
      <c r="I263" s="56"/>
      <c r="J263" s="72" t="str">
        <f t="shared" si="9"/>
        <v/>
      </c>
      <c r="K263" s="56"/>
      <c r="L263" s="71" t="str">
        <f t="shared" si="8"/>
        <v/>
      </c>
      <c r="M263" s="71"/>
      <c r="N263" s="56"/>
      <c r="O263" s="56"/>
    </row>
    <row r="264" spans="1:15" x14ac:dyDescent="0.15">
      <c r="A264" s="56" t="str">
        <f>IF(B264="","",B264&amp;COUNTIF($B$3:B264,B264))</f>
        <v/>
      </c>
      <c r="B264" s="56"/>
      <c r="C264" s="56"/>
      <c r="D264" s="56"/>
      <c r="E264" s="56"/>
      <c r="F264" s="56"/>
      <c r="G264" s="56"/>
      <c r="H264" s="56"/>
      <c r="I264" s="56"/>
      <c r="J264" s="72" t="str">
        <f t="shared" si="9"/>
        <v/>
      </c>
      <c r="K264" s="56"/>
      <c r="L264" s="71" t="str">
        <f t="shared" si="8"/>
        <v/>
      </c>
      <c r="M264" s="71"/>
      <c r="N264" s="56"/>
      <c r="O264" s="56"/>
    </row>
    <row r="265" spans="1:15" x14ac:dyDescent="0.15">
      <c r="A265" s="56" t="str">
        <f>IF(B265="","",B265&amp;COUNTIF($B$3:B265,B265))</f>
        <v/>
      </c>
      <c r="B265" s="56"/>
      <c r="C265" s="56"/>
      <c r="D265" s="56"/>
      <c r="E265" s="56"/>
      <c r="F265" s="56"/>
      <c r="G265" s="56"/>
      <c r="H265" s="56"/>
      <c r="I265" s="56"/>
      <c r="J265" s="72" t="str">
        <f t="shared" si="9"/>
        <v/>
      </c>
      <c r="K265" s="56"/>
      <c r="L265" s="71" t="str">
        <f t="shared" si="8"/>
        <v/>
      </c>
      <c r="M265" s="71"/>
      <c r="N265" s="56"/>
      <c r="O265" s="56"/>
    </row>
    <row r="266" spans="1:15" x14ac:dyDescent="0.15">
      <c r="A266" s="56" t="str">
        <f>IF(B266="","",B266&amp;COUNTIF($B$3:B266,B266))</f>
        <v/>
      </c>
      <c r="B266" s="56"/>
      <c r="C266" s="56"/>
      <c r="D266" s="56"/>
      <c r="E266" s="56"/>
      <c r="F266" s="56"/>
      <c r="G266" s="56"/>
      <c r="H266" s="56"/>
      <c r="I266" s="56"/>
      <c r="J266" s="72" t="str">
        <f t="shared" si="9"/>
        <v/>
      </c>
      <c r="K266" s="56"/>
      <c r="L266" s="71" t="str">
        <f t="shared" si="8"/>
        <v/>
      </c>
      <c r="M266" s="71"/>
      <c r="N266" s="56"/>
      <c r="O266" s="56"/>
    </row>
    <row r="267" spans="1:15" x14ac:dyDescent="0.15">
      <c r="A267" s="56" t="str">
        <f>IF(B267="","",B267&amp;COUNTIF($B$3:B267,B267))</f>
        <v/>
      </c>
      <c r="B267" s="56"/>
      <c r="C267" s="56"/>
      <c r="D267" s="56"/>
      <c r="E267" s="56"/>
      <c r="F267" s="56"/>
      <c r="G267" s="56"/>
      <c r="H267" s="56"/>
      <c r="I267" s="56"/>
      <c r="J267" s="72" t="str">
        <f t="shared" si="9"/>
        <v/>
      </c>
      <c r="K267" s="56"/>
      <c r="L267" s="71" t="str">
        <f t="shared" si="8"/>
        <v/>
      </c>
      <c r="M267" s="71"/>
      <c r="N267" s="56"/>
      <c r="O267" s="56"/>
    </row>
    <row r="268" spans="1:15" x14ac:dyDescent="0.15">
      <c r="A268" s="56" t="str">
        <f>IF(B268="","",B268&amp;COUNTIF($B$3:B268,B268))</f>
        <v/>
      </c>
      <c r="B268" s="56"/>
      <c r="C268" s="56"/>
      <c r="D268" s="56"/>
      <c r="E268" s="56"/>
      <c r="F268" s="56"/>
      <c r="G268" s="56"/>
      <c r="H268" s="56"/>
      <c r="I268" s="56"/>
      <c r="J268" s="72" t="str">
        <f t="shared" si="9"/>
        <v/>
      </c>
      <c r="K268" s="56"/>
      <c r="L268" s="71" t="str">
        <f t="shared" si="8"/>
        <v/>
      </c>
      <c r="M268" s="71"/>
      <c r="N268" s="56"/>
      <c r="O268" s="56"/>
    </row>
    <row r="269" spans="1:15" x14ac:dyDescent="0.15">
      <c r="A269" s="56" t="str">
        <f>IF(B269="","",B269&amp;COUNTIF($B$3:B269,B269))</f>
        <v/>
      </c>
      <c r="B269" s="56"/>
      <c r="C269" s="56"/>
      <c r="D269" s="56"/>
      <c r="E269" s="56"/>
      <c r="F269" s="56"/>
      <c r="G269" s="56"/>
      <c r="H269" s="56"/>
      <c r="I269" s="56"/>
      <c r="J269" s="72" t="str">
        <f t="shared" si="9"/>
        <v/>
      </c>
      <c r="K269" s="56"/>
      <c r="L269" s="71" t="str">
        <f t="shared" si="8"/>
        <v/>
      </c>
      <c r="M269" s="71"/>
      <c r="N269" s="56"/>
      <c r="O269" s="56"/>
    </row>
    <row r="270" spans="1:15" x14ac:dyDescent="0.15">
      <c r="A270" s="56" t="str">
        <f>IF(B270="","",B270&amp;COUNTIF($B$3:B270,B270))</f>
        <v/>
      </c>
      <c r="B270" s="56"/>
      <c r="C270" s="56"/>
      <c r="D270" s="56"/>
      <c r="E270" s="56"/>
      <c r="F270" s="56"/>
      <c r="G270" s="56"/>
      <c r="H270" s="56"/>
      <c r="I270" s="56"/>
      <c r="J270" s="72" t="str">
        <f t="shared" si="9"/>
        <v/>
      </c>
      <c r="K270" s="56"/>
      <c r="L270" s="71" t="str">
        <f t="shared" si="8"/>
        <v/>
      </c>
      <c r="M270" s="71"/>
      <c r="N270" s="56"/>
      <c r="O270" s="56"/>
    </row>
    <row r="271" spans="1:15" x14ac:dyDescent="0.15">
      <c r="A271" s="56" t="str">
        <f>IF(B271="","",B271&amp;COUNTIF($B$3:B271,B271))</f>
        <v/>
      </c>
      <c r="B271" s="56"/>
      <c r="C271" s="56"/>
      <c r="D271" s="56"/>
      <c r="E271" s="56"/>
      <c r="F271" s="56"/>
      <c r="G271" s="56"/>
      <c r="H271" s="56"/>
      <c r="I271" s="56"/>
      <c r="J271" s="72" t="str">
        <f t="shared" si="9"/>
        <v/>
      </c>
      <c r="K271" s="56"/>
      <c r="L271" s="71" t="str">
        <f t="shared" si="8"/>
        <v/>
      </c>
      <c r="M271" s="71"/>
      <c r="N271" s="56"/>
      <c r="O271" s="56"/>
    </row>
    <row r="272" spans="1:15" x14ac:dyDescent="0.15">
      <c r="A272" s="56" t="str">
        <f>IF(B272="","",B272&amp;COUNTIF($B$3:B272,B272))</f>
        <v/>
      </c>
      <c r="B272" s="56"/>
      <c r="C272" s="56"/>
      <c r="D272" s="56"/>
      <c r="E272" s="56"/>
      <c r="F272" s="56"/>
      <c r="G272" s="56"/>
      <c r="H272" s="56"/>
      <c r="I272" s="56"/>
      <c r="J272" s="72" t="str">
        <f t="shared" si="9"/>
        <v/>
      </c>
      <c r="K272" s="56"/>
      <c r="L272" s="71" t="str">
        <f t="shared" si="8"/>
        <v/>
      </c>
      <c r="M272" s="71"/>
      <c r="N272" s="56"/>
      <c r="O272" s="56"/>
    </row>
    <row r="273" spans="1:15" x14ac:dyDescent="0.15">
      <c r="A273" s="56" t="str">
        <f>IF(B273="","",B273&amp;COUNTIF($B$3:B273,B273))</f>
        <v/>
      </c>
      <c r="B273" s="56"/>
      <c r="C273" s="56"/>
      <c r="D273" s="56"/>
      <c r="E273" s="56"/>
      <c r="F273" s="56"/>
      <c r="G273" s="56"/>
      <c r="H273" s="56"/>
      <c r="I273" s="56"/>
      <c r="J273" s="72" t="str">
        <f t="shared" si="9"/>
        <v/>
      </c>
      <c r="K273" s="56"/>
      <c r="L273" s="71" t="str">
        <f t="shared" si="8"/>
        <v/>
      </c>
      <c r="M273" s="71"/>
      <c r="N273" s="56"/>
      <c r="O273" s="56"/>
    </row>
    <row r="274" spans="1:15" x14ac:dyDescent="0.15">
      <c r="A274" s="56" t="str">
        <f>IF(B274="","",B274&amp;COUNTIF($B$3:B274,B274))</f>
        <v/>
      </c>
      <c r="B274" s="56"/>
      <c r="C274" s="56"/>
      <c r="D274" s="56"/>
      <c r="E274" s="56"/>
      <c r="F274" s="56"/>
      <c r="G274" s="56"/>
      <c r="H274" s="56"/>
      <c r="I274" s="56"/>
      <c r="J274" s="72" t="str">
        <f t="shared" si="9"/>
        <v/>
      </c>
      <c r="K274" s="56"/>
      <c r="L274" s="71" t="str">
        <f t="shared" si="8"/>
        <v/>
      </c>
      <c r="M274" s="71"/>
      <c r="N274" s="56"/>
      <c r="O274" s="56"/>
    </row>
    <row r="275" spans="1:15" x14ac:dyDescent="0.15">
      <c r="A275" s="56" t="str">
        <f>IF(B275="","",B275&amp;COUNTIF($B$3:B275,B275))</f>
        <v/>
      </c>
      <c r="B275" s="56"/>
      <c r="C275" s="56"/>
      <c r="D275" s="56"/>
      <c r="E275" s="56"/>
      <c r="F275" s="56"/>
      <c r="G275" s="56"/>
      <c r="H275" s="56"/>
      <c r="I275" s="56"/>
      <c r="J275" s="72" t="str">
        <f t="shared" si="9"/>
        <v/>
      </c>
      <c r="K275" s="56"/>
      <c r="L275" s="71" t="str">
        <f t="shared" si="8"/>
        <v/>
      </c>
      <c r="M275" s="71"/>
      <c r="N275" s="56"/>
      <c r="O275" s="56"/>
    </row>
    <row r="276" spans="1:15" x14ac:dyDescent="0.15">
      <c r="A276" s="56" t="str">
        <f>IF(B276="","",B276&amp;COUNTIF($B$3:B276,B276))</f>
        <v/>
      </c>
      <c r="B276" s="56"/>
      <c r="C276" s="56"/>
      <c r="D276" s="56"/>
      <c r="E276" s="56"/>
      <c r="F276" s="56"/>
      <c r="G276" s="56"/>
      <c r="H276" s="56"/>
      <c r="I276" s="56"/>
      <c r="J276" s="72" t="str">
        <f t="shared" si="9"/>
        <v/>
      </c>
      <c r="K276" s="56"/>
      <c r="L276" s="71" t="str">
        <f t="shared" si="8"/>
        <v/>
      </c>
      <c r="M276" s="71"/>
      <c r="N276" s="56"/>
      <c r="O276" s="56"/>
    </row>
    <row r="277" spans="1:15" x14ac:dyDescent="0.15">
      <c r="A277" s="56" t="str">
        <f>IF(B277="","",B277&amp;COUNTIF($B$3:B277,B277))</f>
        <v/>
      </c>
      <c r="B277" s="56"/>
      <c r="C277" s="56"/>
      <c r="D277" s="56"/>
      <c r="E277" s="56"/>
      <c r="F277" s="56"/>
      <c r="G277" s="56"/>
      <c r="H277" s="56"/>
      <c r="I277" s="56"/>
      <c r="J277" s="72" t="str">
        <f t="shared" si="9"/>
        <v/>
      </c>
      <c r="K277" s="56"/>
      <c r="L277" s="71" t="str">
        <f t="shared" si="8"/>
        <v/>
      </c>
      <c r="M277" s="71"/>
      <c r="N277" s="56"/>
      <c r="O277" s="56"/>
    </row>
    <row r="278" spans="1:15" x14ac:dyDescent="0.15">
      <c r="A278" s="56" t="str">
        <f>IF(B278="","",B278&amp;COUNTIF($B$3:B278,B278))</f>
        <v/>
      </c>
      <c r="B278" s="56"/>
      <c r="C278" s="56"/>
      <c r="D278" s="56"/>
      <c r="E278" s="56"/>
      <c r="F278" s="56"/>
      <c r="G278" s="56"/>
      <c r="H278" s="56"/>
      <c r="I278" s="56"/>
      <c r="J278" s="72" t="str">
        <f t="shared" si="9"/>
        <v/>
      </c>
      <c r="K278" s="56"/>
      <c r="L278" s="71" t="str">
        <f t="shared" si="8"/>
        <v/>
      </c>
      <c r="M278" s="71"/>
      <c r="N278" s="56"/>
      <c r="O278" s="56"/>
    </row>
    <row r="279" spans="1:15" x14ac:dyDescent="0.15">
      <c r="A279" s="56" t="str">
        <f>IF(B279="","",B279&amp;COUNTIF($B$3:B279,B279))</f>
        <v/>
      </c>
      <c r="B279" s="56"/>
      <c r="C279" s="56"/>
      <c r="D279" s="56"/>
      <c r="E279" s="56"/>
      <c r="F279" s="56"/>
      <c r="G279" s="56"/>
      <c r="H279" s="56"/>
      <c r="I279" s="56"/>
      <c r="J279" s="72" t="str">
        <f t="shared" si="9"/>
        <v/>
      </c>
      <c r="K279" s="56"/>
      <c r="L279" s="71" t="str">
        <f t="shared" si="8"/>
        <v/>
      </c>
      <c r="M279" s="71"/>
      <c r="N279" s="56"/>
      <c r="O279" s="56"/>
    </row>
    <row r="280" spans="1:15" x14ac:dyDescent="0.15">
      <c r="A280" s="56" t="str">
        <f>IF(B280="","",B280&amp;COUNTIF($B$3:B280,B280))</f>
        <v/>
      </c>
      <c r="B280" s="56"/>
      <c r="C280" s="56"/>
      <c r="D280" s="56"/>
      <c r="E280" s="56"/>
      <c r="F280" s="56"/>
      <c r="G280" s="56"/>
      <c r="H280" s="56"/>
      <c r="I280" s="56"/>
      <c r="J280" s="72" t="str">
        <f t="shared" si="9"/>
        <v/>
      </c>
      <c r="K280" s="56"/>
      <c r="L280" s="71" t="str">
        <f t="shared" si="8"/>
        <v/>
      </c>
      <c r="M280" s="71"/>
      <c r="N280" s="56"/>
      <c r="O280" s="56"/>
    </row>
    <row r="281" spans="1:15" x14ac:dyDescent="0.15">
      <c r="A281" s="56" t="str">
        <f>IF(B281="","",B281&amp;COUNTIF($B$3:B281,B281))</f>
        <v/>
      </c>
      <c r="B281" s="56"/>
      <c r="C281" s="56"/>
      <c r="D281" s="56"/>
      <c r="E281" s="56"/>
      <c r="F281" s="56"/>
      <c r="G281" s="56"/>
      <c r="H281" s="56"/>
      <c r="I281" s="56"/>
      <c r="J281" s="72" t="str">
        <f t="shared" si="9"/>
        <v/>
      </c>
      <c r="K281" s="56"/>
      <c r="L281" s="71" t="str">
        <f t="shared" si="8"/>
        <v/>
      </c>
      <c r="M281" s="71"/>
      <c r="N281" s="56"/>
      <c r="O281" s="56"/>
    </row>
    <row r="282" spans="1:15" x14ac:dyDescent="0.15">
      <c r="A282" s="56" t="str">
        <f>IF(B282="","",B282&amp;COUNTIF($B$3:B282,B282))</f>
        <v/>
      </c>
      <c r="B282" s="56"/>
      <c r="C282" s="56"/>
      <c r="D282" s="56"/>
      <c r="E282" s="56"/>
      <c r="F282" s="56"/>
      <c r="G282" s="56"/>
      <c r="H282" s="56"/>
      <c r="I282" s="56"/>
      <c r="J282" s="72" t="str">
        <f t="shared" si="9"/>
        <v/>
      </c>
      <c r="K282" s="56"/>
      <c r="L282" s="71" t="str">
        <f t="shared" si="8"/>
        <v/>
      </c>
      <c r="M282" s="71"/>
      <c r="N282" s="56"/>
      <c r="O282" s="56"/>
    </row>
    <row r="283" spans="1:15" x14ac:dyDescent="0.15">
      <c r="A283" s="56" t="str">
        <f>IF(B283="","",B283&amp;COUNTIF($B$3:B283,B283))</f>
        <v/>
      </c>
      <c r="B283" s="56"/>
      <c r="C283" s="56"/>
      <c r="D283" s="56"/>
      <c r="E283" s="56"/>
      <c r="F283" s="56"/>
      <c r="G283" s="56"/>
      <c r="H283" s="56"/>
      <c r="I283" s="56"/>
      <c r="J283" s="72" t="str">
        <f t="shared" si="9"/>
        <v/>
      </c>
      <c r="K283" s="56"/>
      <c r="L283" s="71" t="str">
        <f t="shared" si="8"/>
        <v/>
      </c>
      <c r="M283" s="71"/>
      <c r="N283" s="56"/>
      <c r="O283" s="56"/>
    </row>
    <row r="284" spans="1:15" x14ac:dyDescent="0.15">
      <c r="A284" s="56" t="str">
        <f>IF(B284="","",B284&amp;COUNTIF($B$3:B284,B284))</f>
        <v/>
      </c>
      <c r="B284" s="56"/>
      <c r="C284" s="56"/>
      <c r="D284" s="56"/>
      <c r="E284" s="56"/>
      <c r="F284" s="56"/>
      <c r="G284" s="56"/>
      <c r="H284" s="56"/>
      <c r="I284" s="56"/>
      <c r="J284" s="72" t="str">
        <f t="shared" si="9"/>
        <v/>
      </c>
      <c r="K284" s="56"/>
      <c r="L284" s="71" t="str">
        <f t="shared" si="8"/>
        <v/>
      </c>
      <c r="M284" s="71"/>
      <c r="N284" s="56"/>
      <c r="O284" s="56"/>
    </row>
    <row r="285" spans="1:15" x14ac:dyDescent="0.15">
      <c r="A285" s="56" t="str">
        <f>IF(B285="","",B285&amp;COUNTIF($B$3:B285,B285))</f>
        <v/>
      </c>
      <c r="B285" s="56"/>
      <c r="C285" s="56"/>
      <c r="D285" s="56"/>
      <c r="E285" s="56"/>
      <c r="F285" s="56"/>
      <c r="G285" s="56"/>
      <c r="H285" s="56"/>
      <c r="I285" s="56"/>
      <c r="J285" s="72" t="str">
        <f t="shared" si="9"/>
        <v/>
      </c>
      <c r="K285" s="56"/>
      <c r="L285" s="71" t="str">
        <f t="shared" si="8"/>
        <v/>
      </c>
      <c r="M285" s="71"/>
      <c r="N285" s="56"/>
      <c r="O285" s="56"/>
    </row>
    <row r="286" spans="1:15" x14ac:dyDescent="0.15">
      <c r="A286" s="56" t="str">
        <f>IF(B286="","",B286&amp;COUNTIF($B$3:B286,B286))</f>
        <v/>
      </c>
      <c r="B286" s="56"/>
      <c r="C286" s="56"/>
      <c r="D286" s="56"/>
      <c r="E286" s="56"/>
      <c r="F286" s="56"/>
      <c r="G286" s="56"/>
      <c r="H286" s="56"/>
      <c r="I286" s="56"/>
      <c r="J286" s="72" t="str">
        <f t="shared" si="9"/>
        <v/>
      </c>
      <c r="K286" s="56"/>
      <c r="L286" s="71" t="str">
        <f t="shared" si="8"/>
        <v/>
      </c>
      <c r="M286" s="71"/>
      <c r="N286" s="56"/>
      <c r="O286" s="56"/>
    </row>
    <row r="287" spans="1:15" x14ac:dyDescent="0.15">
      <c r="A287" s="56" t="str">
        <f>IF(B287="","",B287&amp;COUNTIF($B$3:B287,B287))</f>
        <v/>
      </c>
      <c r="B287" s="56"/>
      <c r="C287" s="56"/>
      <c r="D287" s="56"/>
      <c r="E287" s="56"/>
      <c r="F287" s="56"/>
      <c r="G287" s="56"/>
      <c r="H287" s="56"/>
      <c r="I287" s="56"/>
      <c r="J287" s="72" t="str">
        <f t="shared" si="9"/>
        <v/>
      </c>
      <c r="K287" s="56"/>
      <c r="L287" s="71" t="str">
        <f t="shared" si="8"/>
        <v/>
      </c>
      <c r="M287" s="71"/>
      <c r="N287" s="56"/>
      <c r="O287" s="56"/>
    </row>
    <row r="288" spans="1:15" x14ac:dyDescent="0.15">
      <c r="A288" s="56" t="str">
        <f>IF(B288="","",B288&amp;COUNTIF($B$3:B288,B288))</f>
        <v/>
      </c>
      <c r="B288" s="56"/>
      <c r="C288" s="56"/>
      <c r="D288" s="56"/>
      <c r="E288" s="56"/>
      <c r="F288" s="56"/>
      <c r="G288" s="56"/>
      <c r="H288" s="56"/>
      <c r="I288" s="56"/>
      <c r="J288" s="72" t="str">
        <f t="shared" si="9"/>
        <v/>
      </c>
      <c r="K288" s="56"/>
      <c r="L288" s="71" t="str">
        <f t="shared" si="8"/>
        <v/>
      </c>
      <c r="M288" s="71"/>
      <c r="N288" s="56"/>
      <c r="O288" s="56"/>
    </row>
    <row r="289" spans="1:15" x14ac:dyDescent="0.15">
      <c r="A289" s="56" t="str">
        <f>IF(B289="","",B289&amp;COUNTIF($B$3:B289,B289))</f>
        <v/>
      </c>
      <c r="B289" s="56"/>
      <c r="C289" s="56"/>
      <c r="D289" s="56"/>
      <c r="E289" s="56"/>
      <c r="F289" s="56"/>
      <c r="G289" s="56"/>
      <c r="H289" s="56"/>
      <c r="I289" s="56"/>
      <c r="J289" s="72" t="str">
        <f t="shared" si="9"/>
        <v/>
      </c>
      <c r="K289" s="56"/>
      <c r="L289" s="71" t="str">
        <f t="shared" si="8"/>
        <v/>
      </c>
      <c r="M289" s="71"/>
      <c r="N289" s="56"/>
      <c r="O289" s="56"/>
    </row>
    <row r="290" spans="1:15" x14ac:dyDescent="0.15">
      <c r="A290" s="56" t="str">
        <f>IF(B290="","",B290&amp;COUNTIF($B$3:B290,B290))</f>
        <v/>
      </c>
      <c r="B290" s="56"/>
      <c r="C290" s="56"/>
      <c r="D290" s="56"/>
      <c r="E290" s="56"/>
      <c r="F290" s="56"/>
      <c r="G290" s="56"/>
      <c r="H290" s="56"/>
      <c r="I290" s="56"/>
      <c r="J290" s="72" t="str">
        <f t="shared" si="9"/>
        <v/>
      </c>
      <c r="K290" s="56"/>
      <c r="L290" s="71" t="str">
        <f t="shared" si="8"/>
        <v/>
      </c>
      <c r="M290" s="71"/>
      <c r="N290" s="56"/>
      <c r="O290" s="56"/>
    </row>
    <row r="291" spans="1:15" x14ac:dyDescent="0.15">
      <c r="A291" s="56" t="str">
        <f>IF(B291="","",B291&amp;COUNTIF($B$3:B291,B291))</f>
        <v/>
      </c>
      <c r="B291" s="56"/>
      <c r="C291" s="56"/>
      <c r="D291" s="56"/>
      <c r="E291" s="56"/>
      <c r="F291" s="56"/>
      <c r="G291" s="56"/>
      <c r="H291" s="56"/>
      <c r="I291" s="56"/>
      <c r="J291" s="72" t="str">
        <f t="shared" si="9"/>
        <v/>
      </c>
      <c r="K291" s="56"/>
      <c r="L291" s="71" t="str">
        <f t="shared" si="8"/>
        <v/>
      </c>
      <c r="M291" s="71"/>
      <c r="N291" s="56"/>
      <c r="O291" s="56"/>
    </row>
    <row r="292" spans="1:15" x14ac:dyDescent="0.15">
      <c r="A292" s="56" t="str">
        <f>IF(B292="","",B292&amp;COUNTIF($B$3:B292,B292))</f>
        <v/>
      </c>
      <c r="B292" s="56"/>
      <c r="C292" s="56"/>
      <c r="D292" s="56"/>
      <c r="E292" s="56"/>
      <c r="F292" s="56"/>
      <c r="G292" s="56"/>
      <c r="H292" s="56"/>
      <c r="I292" s="56"/>
      <c r="J292" s="72" t="str">
        <f t="shared" si="9"/>
        <v/>
      </c>
      <c r="K292" s="56"/>
      <c r="L292" s="71" t="str">
        <f t="shared" si="8"/>
        <v/>
      </c>
      <c r="M292" s="71"/>
      <c r="N292" s="56"/>
      <c r="O292" s="56"/>
    </row>
    <row r="293" spans="1:15" x14ac:dyDescent="0.15">
      <c r="A293" s="56" t="str">
        <f>IF(B293="","",B293&amp;COUNTIF($B$3:B293,B293))</f>
        <v/>
      </c>
      <c r="B293" s="56"/>
      <c r="C293" s="56"/>
      <c r="D293" s="56"/>
      <c r="E293" s="56"/>
      <c r="F293" s="56"/>
      <c r="G293" s="56"/>
      <c r="H293" s="56"/>
      <c r="I293" s="56"/>
      <c r="J293" s="72" t="str">
        <f t="shared" si="9"/>
        <v/>
      </c>
      <c r="K293" s="56"/>
      <c r="L293" s="71" t="str">
        <f t="shared" si="8"/>
        <v/>
      </c>
      <c r="M293" s="71"/>
      <c r="N293" s="56"/>
      <c r="O293" s="56"/>
    </row>
    <row r="294" spans="1:15" x14ac:dyDescent="0.15">
      <c r="A294" s="56" t="str">
        <f>IF(B294="","",B294&amp;COUNTIF($B$3:B294,B294))</f>
        <v/>
      </c>
      <c r="B294" s="56"/>
      <c r="C294" s="56"/>
      <c r="D294" s="56"/>
      <c r="E294" s="56"/>
      <c r="F294" s="56"/>
      <c r="G294" s="56"/>
      <c r="H294" s="56"/>
      <c r="I294" s="56"/>
      <c r="J294" s="72" t="str">
        <f t="shared" si="9"/>
        <v/>
      </c>
      <c r="K294" s="56"/>
      <c r="L294" s="71" t="str">
        <f t="shared" si="8"/>
        <v/>
      </c>
      <c r="M294" s="71"/>
      <c r="N294" s="56"/>
      <c r="O294" s="56"/>
    </row>
    <row r="295" spans="1:15" x14ac:dyDescent="0.15">
      <c r="A295" s="56" t="str">
        <f>IF(B295="","",B295&amp;COUNTIF($B$3:B295,B295))</f>
        <v/>
      </c>
      <c r="B295" s="56"/>
      <c r="C295" s="56"/>
      <c r="D295" s="56"/>
      <c r="E295" s="56"/>
      <c r="F295" s="56"/>
      <c r="G295" s="56"/>
      <c r="H295" s="56"/>
      <c r="I295" s="56"/>
      <c r="J295" s="72" t="str">
        <f t="shared" si="9"/>
        <v/>
      </c>
      <c r="K295" s="56"/>
      <c r="L295" s="71" t="str">
        <f t="shared" si="8"/>
        <v/>
      </c>
      <c r="M295" s="71"/>
      <c r="N295" s="56"/>
      <c r="O295" s="56"/>
    </row>
    <row r="296" spans="1:15" x14ac:dyDescent="0.15">
      <c r="A296" s="56" t="str">
        <f>IF(B296="","",B296&amp;COUNTIF($B$3:B296,B296))</f>
        <v/>
      </c>
      <c r="B296" s="56"/>
      <c r="C296" s="56"/>
      <c r="D296" s="56"/>
      <c r="E296" s="56"/>
      <c r="F296" s="56"/>
      <c r="G296" s="56"/>
      <c r="H296" s="56"/>
      <c r="I296" s="56"/>
      <c r="J296" s="72" t="str">
        <f t="shared" si="9"/>
        <v/>
      </c>
      <c r="K296" s="56"/>
      <c r="L296" s="71" t="str">
        <f t="shared" si="8"/>
        <v/>
      </c>
      <c r="M296" s="71"/>
      <c r="N296" s="56"/>
      <c r="O296" s="56"/>
    </row>
    <row r="297" spans="1:15" x14ac:dyDescent="0.15">
      <c r="A297" s="56" t="str">
        <f>IF(B297="","",B297&amp;COUNTIF($B$3:B297,B297))</f>
        <v/>
      </c>
      <c r="B297" s="56"/>
      <c r="C297" s="56"/>
      <c r="D297" s="56"/>
      <c r="E297" s="56"/>
      <c r="F297" s="56"/>
      <c r="G297" s="56"/>
      <c r="H297" s="56"/>
      <c r="I297" s="56"/>
      <c r="J297" s="72" t="str">
        <f t="shared" si="9"/>
        <v/>
      </c>
      <c r="K297" s="56"/>
      <c r="L297" s="71" t="str">
        <f t="shared" si="8"/>
        <v/>
      </c>
      <c r="M297" s="71"/>
      <c r="N297" s="56"/>
      <c r="O297" s="56"/>
    </row>
    <row r="298" spans="1:15" x14ac:dyDescent="0.15">
      <c r="A298" s="56" t="str">
        <f>IF(B298="","",B298&amp;COUNTIF($B$3:B298,B298))</f>
        <v/>
      </c>
      <c r="B298" s="56"/>
      <c r="C298" s="56"/>
      <c r="D298" s="56"/>
      <c r="E298" s="56"/>
      <c r="F298" s="56"/>
      <c r="G298" s="56"/>
      <c r="H298" s="56"/>
      <c r="I298" s="56"/>
      <c r="J298" s="72" t="str">
        <f t="shared" si="9"/>
        <v/>
      </c>
      <c r="K298" s="56"/>
      <c r="L298" s="71" t="str">
        <f t="shared" si="8"/>
        <v/>
      </c>
      <c r="M298" s="71"/>
      <c r="N298" s="56"/>
      <c r="O298" s="56"/>
    </row>
    <row r="299" spans="1:15" x14ac:dyDescent="0.15">
      <c r="A299" s="56" t="str">
        <f>IF(B299="","",B299&amp;COUNTIF($B$3:B299,B299))</f>
        <v/>
      </c>
      <c r="B299" s="56"/>
      <c r="C299" s="56"/>
      <c r="D299" s="56"/>
      <c r="E299" s="56"/>
      <c r="F299" s="56"/>
      <c r="G299" s="56"/>
      <c r="H299" s="56"/>
      <c r="I299" s="56"/>
      <c r="J299" s="72" t="str">
        <f t="shared" si="9"/>
        <v/>
      </c>
      <c r="K299" s="56"/>
      <c r="L299" s="71" t="str">
        <f t="shared" si="8"/>
        <v/>
      </c>
      <c r="M299" s="71"/>
      <c r="N299" s="56"/>
      <c r="O299" s="56"/>
    </row>
    <row r="300" spans="1:15" x14ac:dyDescent="0.15">
      <c r="A300" s="56" t="str">
        <f>IF(B300="","",B300&amp;COUNTIF($B$3:B300,B300))</f>
        <v/>
      </c>
      <c r="B300" s="56"/>
      <c r="C300" s="56"/>
      <c r="D300" s="56"/>
      <c r="E300" s="56"/>
      <c r="F300" s="56"/>
      <c r="G300" s="56"/>
      <c r="H300" s="56"/>
      <c r="I300" s="56"/>
      <c r="J300" s="72" t="str">
        <f t="shared" si="9"/>
        <v/>
      </c>
      <c r="K300" s="56"/>
      <c r="L300" s="71" t="str">
        <f t="shared" si="8"/>
        <v/>
      </c>
      <c r="M300" s="71"/>
      <c r="N300" s="56"/>
      <c r="O300" s="56"/>
    </row>
    <row r="301" spans="1:15" x14ac:dyDescent="0.15">
      <c r="A301" s="56" t="str">
        <f>IF(B301="","",B301&amp;COUNTIF($B$3:B301,B301))</f>
        <v/>
      </c>
      <c r="B301" s="56"/>
      <c r="C301" s="56"/>
      <c r="D301" s="56"/>
      <c r="E301" s="56"/>
      <c r="F301" s="56"/>
      <c r="G301" s="56"/>
      <c r="H301" s="56"/>
      <c r="I301" s="56"/>
      <c r="J301" s="72" t="str">
        <f t="shared" si="9"/>
        <v/>
      </c>
      <c r="K301" s="56"/>
      <c r="L301" s="71" t="str">
        <f t="shared" si="8"/>
        <v/>
      </c>
      <c r="M301" s="71"/>
      <c r="N301" s="56"/>
      <c r="O301" s="56"/>
    </row>
    <row r="302" spans="1:15" x14ac:dyDescent="0.15">
      <c r="A302" s="56" t="str">
        <f>IF(B302="","",B302&amp;COUNTIF($B$3:B302,B302))</f>
        <v/>
      </c>
      <c r="B302" s="56"/>
      <c r="C302" s="56"/>
      <c r="D302" s="56"/>
      <c r="E302" s="56"/>
      <c r="F302" s="56"/>
      <c r="G302" s="56"/>
      <c r="H302" s="56"/>
      <c r="I302" s="56"/>
      <c r="J302" s="72" t="str">
        <f t="shared" si="9"/>
        <v/>
      </c>
      <c r="K302" s="56"/>
      <c r="L302" s="71" t="str">
        <f t="shared" si="8"/>
        <v/>
      </c>
      <c r="M302" s="71"/>
      <c r="N302" s="56"/>
      <c r="O302" s="56"/>
    </row>
    <row r="303" spans="1:15" x14ac:dyDescent="0.15">
      <c r="A303" s="56" t="str">
        <f>IF(B303="","",B303&amp;COUNTIF($B$3:B303,B303))</f>
        <v/>
      </c>
      <c r="B303" s="56"/>
      <c r="C303" s="56"/>
      <c r="D303" s="56"/>
      <c r="E303" s="56"/>
      <c r="F303" s="56"/>
      <c r="G303" s="56"/>
      <c r="H303" s="56"/>
      <c r="I303" s="56"/>
      <c r="J303" s="72" t="str">
        <f t="shared" si="9"/>
        <v/>
      </c>
      <c r="K303" s="56"/>
      <c r="L303" s="71" t="str">
        <f t="shared" si="8"/>
        <v/>
      </c>
      <c r="M303" s="71"/>
      <c r="N303" s="56"/>
      <c r="O303" s="56"/>
    </row>
    <row r="304" spans="1:15" x14ac:dyDescent="0.15">
      <c r="A304" s="56" t="str">
        <f>IF(B304="","",B304&amp;COUNTIF($B$3:B304,B304))</f>
        <v/>
      </c>
      <c r="B304" s="56"/>
      <c r="C304" s="56"/>
      <c r="D304" s="56"/>
      <c r="E304" s="56"/>
      <c r="F304" s="56"/>
      <c r="G304" s="56"/>
      <c r="H304" s="56"/>
      <c r="I304" s="56"/>
      <c r="J304" s="72" t="str">
        <f t="shared" si="9"/>
        <v/>
      </c>
      <c r="K304" s="56"/>
      <c r="L304" s="71" t="str">
        <f t="shared" si="8"/>
        <v/>
      </c>
      <c r="M304" s="71"/>
      <c r="N304" s="56"/>
      <c r="O304" s="56"/>
    </row>
    <row r="305" spans="1:15" x14ac:dyDescent="0.15">
      <c r="A305" s="56" t="str">
        <f>IF(B305="","",B305&amp;COUNTIF($B$3:B305,B305))</f>
        <v/>
      </c>
      <c r="B305" s="56"/>
      <c r="C305" s="56"/>
      <c r="D305" s="56"/>
      <c r="E305" s="56"/>
      <c r="F305" s="56"/>
      <c r="G305" s="56"/>
      <c r="H305" s="56"/>
      <c r="I305" s="56"/>
      <c r="J305" s="72" t="str">
        <f t="shared" si="9"/>
        <v/>
      </c>
      <c r="K305" s="56"/>
      <c r="L305" s="71" t="str">
        <f t="shared" si="8"/>
        <v/>
      </c>
      <c r="M305" s="71"/>
      <c r="N305" s="56"/>
      <c r="O305" s="56"/>
    </row>
    <row r="306" spans="1:15" x14ac:dyDescent="0.15">
      <c r="A306" s="56" t="str">
        <f>IF(B306="","",B306&amp;COUNTIF($B$3:B306,B306))</f>
        <v/>
      </c>
      <c r="B306" s="56"/>
      <c r="C306" s="56"/>
      <c r="D306" s="56"/>
      <c r="E306" s="56"/>
      <c r="F306" s="56"/>
      <c r="G306" s="56"/>
      <c r="H306" s="56"/>
      <c r="I306" s="56"/>
      <c r="J306" s="72" t="str">
        <f t="shared" si="9"/>
        <v/>
      </c>
      <c r="K306" s="56"/>
      <c r="L306" s="71" t="str">
        <f t="shared" si="8"/>
        <v/>
      </c>
      <c r="M306" s="71"/>
      <c r="N306" s="56"/>
      <c r="O306" s="56"/>
    </row>
    <row r="307" spans="1:15" x14ac:dyDescent="0.15">
      <c r="A307" s="56" t="str">
        <f>IF(B307="","",B307&amp;COUNTIF($B$3:B307,B307))</f>
        <v/>
      </c>
      <c r="B307" s="56"/>
      <c r="C307" s="56"/>
      <c r="D307" s="56"/>
      <c r="E307" s="56"/>
      <c r="F307" s="56"/>
      <c r="G307" s="56"/>
      <c r="H307" s="56"/>
      <c r="I307" s="56"/>
      <c r="J307" s="72" t="str">
        <f t="shared" si="9"/>
        <v/>
      </c>
      <c r="K307" s="56"/>
      <c r="L307" s="71" t="str">
        <f t="shared" si="8"/>
        <v/>
      </c>
      <c r="M307" s="71"/>
      <c r="N307" s="56"/>
      <c r="O307" s="56"/>
    </row>
    <row r="308" spans="1:15" x14ac:dyDescent="0.15">
      <c r="A308" s="56" t="str">
        <f>IF(B308="","",B308&amp;COUNTIF($B$3:B308,B308))</f>
        <v/>
      </c>
      <c r="B308" s="56"/>
      <c r="C308" s="56"/>
      <c r="D308" s="56"/>
      <c r="E308" s="56"/>
      <c r="F308" s="56"/>
      <c r="G308" s="56"/>
      <c r="H308" s="56"/>
      <c r="I308" s="56"/>
      <c r="J308" s="72" t="str">
        <f t="shared" si="9"/>
        <v/>
      </c>
      <c r="K308" s="56"/>
      <c r="L308" s="71" t="str">
        <f t="shared" si="8"/>
        <v/>
      </c>
      <c r="M308" s="71"/>
      <c r="N308" s="56"/>
      <c r="O308" s="56"/>
    </row>
    <row r="309" spans="1:15" x14ac:dyDescent="0.15">
      <c r="A309" s="56" t="str">
        <f>IF(B309="","",B309&amp;COUNTIF($B$3:B309,B309))</f>
        <v/>
      </c>
      <c r="B309" s="56"/>
      <c r="C309" s="56"/>
      <c r="D309" s="56"/>
      <c r="E309" s="56"/>
      <c r="F309" s="56"/>
      <c r="G309" s="56"/>
      <c r="H309" s="56"/>
      <c r="I309" s="56"/>
      <c r="J309" s="72" t="str">
        <f t="shared" si="9"/>
        <v/>
      </c>
      <c r="K309" s="56"/>
      <c r="L309" s="71" t="str">
        <f t="shared" si="8"/>
        <v/>
      </c>
      <c r="M309" s="71"/>
      <c r="N309" s="56"/>
      <c r="O309" s="56"/>
    </row>
    <row r="310" spans="1:15" x14ac:dyDescent="0.15">
      <c r="A310" s="56" t="str">
        <f>IF(B310="","",B310&amp;COUNTIF($B$3:B310,B310))</f>
        <v/>
      </c>
      <c r="B310" s="56"/>
      <c r="C310" s="56"/>
      <c r="D310" s="56"/>
      <c r="E310" s="56"/>
      <c r="F310" s="56"/>
      <c r="G310" s="56"/>
      <c r="H310" s="56"/>
      <c r="I310" s="56"/>
      <c r="J310" s="72" t="str">
        <f t="shared" si="9"/>
        <v/>
      </c>
      <c r="K310" s="56"/>
      <c r="L310" s="71" t="str">
        <f t="shared" si="8"/>
        <v/>
      </c>
      <c r="M310" s="71"/>
      <c r="N310" s="56"/>
      <c r="O310" s="56"/>
    </row>
    <row r="311" spans="1:15" x14ac:dyDescent="0.15">
      <c r="A311" s="56" t="str">
        <f>IF(B311="","",B311&amp;COUNTIF($B$3:B311,B311))</f>
        <v/>
      </c>
      <c r="B311" s="56"/>
      <c r="C311" s="56"/>
      <c r="D311" s="56"/>
      <c r="E311" s="56"/>
      <c r="F311" s="56"/>
      <c r="G311" s="56"/>
      <c r="H311" s="56"/>
      <c r="I311" s="56"/>
      <c r="J311" s="72" t="str">
        <f t="shared" si="9"/>
        <v/>
      </c>
      <c r="K311" s="56"/>
      <c r="L311" s="71" t="str">
        <f t="shared" si="8"/>
        <v/>
      </c>
      <c r="M311" s="71"/>
      <c r="N311" s="56"/>
      <c r="O311" s="56"/>
    </row>
    <row r="312" spans="1:15" x14ac:dyDescent="0.15">
      <c r="A312" s="56" t="str">
        <f>IF(B312="","",B312&amp;COUNTIF($B$3:B312,B312))</f>
        <v/>
      </c>
      <c r="B312" s="56"/>
      <c r="C312" s="56"/>
      <c r="D312" s="56"/>
      <c r="E312" s="56"/>
      <c r="F312" s="56"/>
      <c r="G312" s="56"/>
      <c r="H312" s="56"/>
      <c r="I312" s="56"/>
      <c r="J312" s="72" t="str">
        <f t="shared" si="9"/>
        <v/>
      </c>
      <c r="K312" s="56"/>
      <c r="L312" s="71" t="str">
        <f t="shared" si="8"/>
        <v/>
      </c>
      <c r="M312" s="71"/>
      <c r="N312" s="56"/>
      <c r="O312" s="56"/>
    </row>
    <row r="313" spans="1:15" x14ac:dyDescent="0.15">
      <c r="A313" s="56" t="str">
        <f>IF(B313="","",B313&amp;COUNTIF($B$3:B313,B313))</f>
        <v/>
      </c>
      <c r="B313" s="56"/>
      <c r="C313" s="56"/>
      <c r="D313" s="56"/>
      <c r="E313" s="56"/>
      <c r="F313" s="56"/>
      <c r="G313" s="56"/>
      <c r="H313" s="56"/>
      <c r="I313" s="56"/>
      <c r="J313" s="72" t="str">
        <f t="shared" si="9"/>
        <v/>
      </c>
      <c r="K313" s="56"/>
      <c r="L313" s="71" t="str">
        <f t="shared" si="8"/>
        <v/>
      </c>
      <c r="M313" s="71"/>
      <c r="N313" s="56"/>
      <c r="O313" s="56"/>
    </row>
    <row r="314" spans="1:15" x14ac:dyDescent="0.15">
      <c r="A314" s="56" t="str">
        <f>IF(B314="","",B314&amp;COUNTIF($B$3:B314,B314))</f>
        <v/>
      </c>
      <c r="B314" s="56"/>
      <c r="C314" s="56"/>
      <c r="D314" s="56"/>
      <c r="E314" s="56"/>
      <c r="F314" s="56"/>
      <c r="G314" s="56"/>
      <c r="H314" s="56"/>
      <c r="I314" s="56"/>
      <c r="J314" s="72" t="str">
        <f t="shared" si="9"/>
        <v/>
      </c>
      <c r="K314" s="56"/>
      <c r="L314" s="71" t="str">
        <f t="shared" si="8"/>
        <v/>
      </c>
      <c r="M314" s="71"/>
      <c r="N314" s="56"/>
      <c r="O314" s="56"/>
    </row>
    <row r="315" spans="1:15" x14ac:dyDescent="0.15">
      <c r="A315" s="56" t="str">
        <f>IF(B315="","",B315&amp;COUNTIF($B$3:B315,B315))</f>
        <v/>
      </c>
      <c r="B315" s="56"/>
      <c r="C315" s="56"/>
      <c r="D315" s="56"/>
      <c r="E315" s="56"/>
      <c r="F315" s="56"/>
      <c r="G315" s="56"/>
      <c r="H315" s="56"/>
      <c r="I315" s="56"/>
      <c r="J315" s="72" t="str">
        <f t="shared" si="9"/>
        <v/>
      </c>
      <c r="K315" s="56"/>
      <c r="L315" s="71" t="str">
        <f t="shared" si="8"/>
        <v/>
      </c>
      <c r="M315" s="71"/>
      <c r="N315" s="56"/>
      <c r="O315" s="56"/>
    </row>
    <row r="316" spans="1:15" x14ac:dyDescent="0.15">
      <c r="A316" s="56" t="str">
        <f>IF(B316="","",B316&amp;COUNTIF($B$3:B316,B316))</f>
        <v/>
      </c>
      <c r="B316" s="56"/>
      <c r="C316" s="56"/>
      <c r="D316" s="56"/>
      <c r="E316" s="56"/>
      <c r="F316" s="56"/>
      <c r="G316" s="56"/>
      <c r="H316" s="56"/>
      <c r="I316" s="56"/>
      <c r="J316" s="72" t="str">
        <f t="shared" si="9"/>
        <v/>
      </c>
      <c r="K316" s="56"/>
      <c r="L316" s="71" t="str">
        <f t="shared" si="8"/>
        <v/>
      </c>
      <c r="M316" s="71"/>
      <c r="N316" s="56"/>
      <c r="O316" s="56"/>
    </row>
    <row r="317" spans="1:15" x14ac:dyDescent="0.15">
      <c r="A317" s="56" t="str">
        <f>IF(B317="","",B317&amp;COUNTIF($B$3:B317,B317))</f>
        <v/>
      </c>
      <c r="B317" s="56"/>
      <c r="C317" s="56"/>
      <c r="D317" s="56"/>
      <c r="E317" s="56"/>
      <c r="F317" s="56"/>
      <c r="G317" s="56"/>
      <c r="H317" s="56"/>
      <c r="I317" s="56"/>
      <c r="J317" s="72" t="str">
        <f t="shared" si="9"/>
        <v/>
      </c>
      <c r="K317" s="56"/>
      <c r="L317" s="71" t="str">
        <f t="shared" si="8"/>
        <v/>
      </c>
      <c r="M317" s="71"/>
      <c r="N317" s="56"/>
      <c r="O317" s="56"/>
    </row>
    <row r="318" spans="1:15" x14ac:dyDescent="0.15">
      <c r="A318" s="56" t="str">
        <f>IF(B318="","",B318&amp;COUNTIF($B$3:B318,B318))</f>
        <v/>
      </c>
      <c r="B318" s="56"/>
      <c r="C318" s="56"/>
      <c r="D318" s="56"/>
      <c r="E318" s="56"/>
      <c r="F318" s="56"/>
      <c r="G318" s="56"/>
      <c r="H318" s="56"/>
      <c r="I318" s="56"/>
      <c r="J318" s="72" t="str">
        <f t="shared" si="9"/>
        <v/>
      </c>
      <c r="K318" s="56"/>
      <c r="L318" s="71" t="str">
        <f t="shared" si="8"/>
        <v/>
      </c>
      <c r="M318" s="71"/>
      <c r="N318" s="56"/>
      <c r="O318" s="56"/>
    </row>
    <row r="319" spans="1:15" x14ac:dyDescent="0.15">
      <c r="A319" s="56" t="str">
        <f>IF(B319="","",B319&amp;COUNTIF($B$3:B319,B319))</f>
        <v/>
      </c>
      <c r="B319" s="56"/>
      <c r="C319" s="56"/>
      <c r="D319" s="56"/>
      <c r="E319" s="56"/>
      <c r="F319" s="56"/>
      <c r="G319" s="56"/>
      <c r="H319" s="56"/>
      <c r="I319" s="56"/>
      <c r="J319" s="72" t="str">
        <f t="shared" si="9"/>
        <v/>
      </c>
      <c r="K319" s="56"/>
      <c r="L319" s="71" t="str">
        <f t="shared" si="8"/>
        <v/>
      </c>
      <c r="M319" s="71"/>
      <c r="N319" s="56"/>
      <c r="O319" s="56"/>
    </row>
    <row r="320" spans="1:15" x14ac:dyDescent="0.15">
      <c r="A320" s="56" t="str">
        <f>IF(B320="","",B320&amp;COUNTIF($B$3:B320,B320))</f>
        <v/>
      </c>
      <c r="B320" s="56"/>
      <c r="C320" s="56"/>
      <c r="D320" s="56"/>
      <c r="E320" s="56"/>
      <c r="F320" s="56"/>
      <c r="G320" s="56"/>
      <c r="H320" s="56"/>
      <c r="I320" s="56"/>
      <c r="J320" s="72" t="str">
        <f t="shared" si="9"/>
        <v/>
      </c>
      <c r="K320" s="56"/>
      <c r="L320" s="71" t="str">
        <f t="shared" si="8"/>
        <v/>
      </c>
      <c r="M320" s="71"/>
      <c r="N320" s="56"/>
      <c r="O320" s="56"/>
    </row>
    <row r="321" spans="1:15" x14ac:dyDescent="0.15">
      <c r="A321" s="56" t="str">
        <f>IF(B321="","",B321&amp;COUNTIF($B$3:B321,B321))</f>
        <v/>
      </c>
      <c r="B321" s="56"/>
      <c r="C321" s="56"/>
      <c r="D321" s="56"/>
      <c r="E321" s="56"/>
      <c r="F321" s="56"/>
      <c r="G321" s="56"/>
      <c r="H321" s="56"/>
      <c r="I321" s="56"/>
      <c r="J321" s="72" t="str">
        <f t="shared" si="9"/>
        <v/>
      </c>
      <c r="K321" s="56"/>
      <c r="L321" s="71" t="str">
        <f t="shared" si="8"/>
        <v/>
      </c>
      <c r="M321" s="71"/>
      <c r="N321" s="56"/>
      <c r="O321" s="56"/>
    </row>
    <row r="322" spans="1:15" x14ac:dyDescent="0.15">
      <c r="A322" s="56" t="str">
        <f>IF(B322="","",B322&amp;COUNTIF($B$3:B322,B322))</f>
        <v/>
      </c>
      <c r="B322" s="56"/>
      <c r="C322" s="56"/>
      <c r="D322" s="56"/>
      <c r="E322" s="56"/>
      <c r="F322" s="56"/>
      <c r="G322" s="56"/>
      <c r="H322" s="56"/>
      <c r="I322" s="56"/>
      <c r="J322" s="72" t="str">
        <f t="shared" si="9"/>
        <v/>
      </c>
      <c r="K322" s="56"/>
      <c r="L322" s="71" t="str">
        <f t="shared" si="8"/>
        <v/>
      </c>
      <c r="M322" s="71"/>
      <c r="N322" s="56"/>
      <c r="O322" s="56"/>
    </row>
    <row r="323" spans="1:15" x14ac:dyDescent="0.15">
      <c r="A323" s="56" t="str">
        <f>IF(B323="","",B323&amp;COUNTIF($B$3:B323,B323))</f>
        <v/>
      </c>
      <c r="B323" s="56"/>
      <c r="C323" s="56"/>
      <c r="D323" s="56"/>
      <c r="E323" s="56"/>
      <c r="F323" s="56"/>
      <c r="G323" s="56"/>
      <c r="H323" s="56"/>
      <c r="I323" s="56"/>
      <c r="J323" s="72" t="str">
        <f t="shared" si="9"/>
        <v/>
      </c>
      <c r="K323" s="56"/>
      <c r="L323" s="71" t="str">
        <f t="shared" ref="L323:L386" si="10">IFERROR(VLOOKUP(K323,N:O,2,0),"")</f>
        <v/>
      </c>
      <c r="M323" s="71"/>
      <c r="N323" s="56"/>
      <c r="O323" s="56"/>
    </row>
    <row r="324" spans="1:15" x14ac:dyDescent="0.15">
      <c r="A324" s="56" t="str">
        <f>IF(B324="","",B324&amp;COUNTIF($B$3:B324,B324))</f>
        <v/>
      </c>
      <c r="B324" s="56"/>
      <c r="C324" s="56"/>
      <c r="D324" s="56"/>
      <c r="E324" s="56"/>
      <c r="F324" s="56"/>
      <c r="G324" s="56"/>
      <c r="H324" s="56"/>
      <c r="I324" s="56"/>
      <c r="J324" s="72" t="str">
        <f t="shared" ref="J324:J387" si="11">IFERROR(LEFT(B324,FIND("K03",B324)-1),"")</f>
        <v/>
      </c>
      <c r="K324" s="56"/>
      <c r="L324" s="71" t="str">
        <f t="shared" si="10"/>
        <v/>
      </c>
      <c r="M324" s="71"/>
      <c r="N324" s="56"/>
      <c r="O324" s="56"/>
    </row>
    <row r="325" spans="1:15" x14ac:dyDescent="0.15">
      <c r="A325" s="56" t="str">
        <f>IF(B325="","",B325&amp;COUNTIF($B$3:B325,B325))</f>
        <v/>
      </c>
      <c r="B325" s="56"/>
      <c r="C325" s="56"/>
      <c r="D325" s="56"/>
      <c r="E325" s="56"/>
      <c r="F325" s="56"/>
      <c r="G325" s="56"/>
      <c r="H325" s="56"/>
      <c r="I325" s="56"/>
      <c r="J325" s="72" t="str">
        <f t="shared" si="11"/>
        <v/>
      </c>
      <c r="K325" s="56"/>
      <c r="L325" s="71" t="str">
        <f t="shared" si="10"/>
        <v/>
      </c>
      <c r="M325" s="71"/>
      <c r="N325" s="56"/>
      <c r="O325" s="56"/>
    </row>
    <row r="326" spans="1:15" x14ac:dyDescent="0.15">
      <c r="A326" s="56" t="str">
        <f>IF(B326="","",B326&amp;COUNTIF($B$3:B326,B326))</f>
        <v/>
      </c>
      <c r="B326" s="56"/>
      <c r="C326" s="56"/>
      <c r="D326" s="56"/>
      <c r="E326" s="56"/>
      <c r="F326" s="56"/>
      <c r="G326" s="56"/>
      <c r="H326" s="56"/>
      <c r="I326" s="56"/>
      <c r="J326" s="72" t="str">
        <f t="shared" si="11"/>
        <v/>
      </c>
      <c r="K326" s="56"/>
      <c r="L326" s="71" t="str">
        <f t="shared" si="10"/>
        <v/>
      </c>
      <c r="M326" s="71"/>
      <c r="N326" s="56"/>
      <c r="O326" s="56"/>
    </row>
    <row r="327" spans="1:15" x14ac:dyDescent="0.15">
      <c r="A327" s="56" t="str">
        <f>IF(B327="","",B327&amp;COUNTIF($B$3:B327,B327))</f>
        <v/>
      </c>
      <c r="B327" s="56"/>
      <c r="C327" s="56"/>
      <c r="D327" s="56"/>
      <c r="E327" s="56"/>
      <c r="F327" s="56"/>
      <c r="G327" s="56"/>
      <c r="H327" s="56"/>
      <c r="I327" s="56"/>
      <c r="J327" s="72" t="str">
        <f t="shared" si="11"/>
        <v/>
      </c>
      <c r="K327" s="56"/>
      <c r="L327" s="71" t="str">
        <f t="shared" si="10"/>
        <v/>
      </c>
      <c r="M327" s="71"/>
      <c r="N327" s="56"/>
      <c r="O327" s="56"/>
    </row>
    <row r="328" spans="1:15" x14ac:dyDescent="0.15">
      <c r="A328" s="56" t="str">
        <f>IF(B328="","",B328&amp;COUNTIF($B$3:B328,B328))</f>
        <v/>
      </c>
      <c r="B328" s="56"/>
      <c r="C328" s="56"/>
      <c r="D328" s="56"/>
      <c r="E328" s="56"/>
      <c r="F328" s="56"/>
      <c r="G328" s="56"/>
      <c r="H328" s="56"/>
      <c r="I328" s="56"/>
      <c r="J328" s="72" t="str">
        <f t="shared" si="11"/>
        <v/>
      </c>
      <c r="K328" s="56"/>
      <c r="L328" s="71" t="str">
        <f t="shared" si="10"/>
        <v/>
      </c>
      <c r="M328" s="71"/>
      <c r="N328" s="56"/>
      <c r="O328" s="56"/>
    </row>
    <row r="329" spans="1:15" x14ac:dyDescent="0.15">
      <c r="A329" s="56" t="str">
        <f>IF(B329="","",B329&amp;COUNTIF($B$3:B329,B329))</f>
        <v/>
      </c>
      <c r="B329" s="56"/>
      <c r="C329" s="56"/>
      <c r="D329" s="56"/>
      <c r="E329" s="56"/>
      <c r="F329" s="56"/>
      <c r="G329" s="56"/>
      <c r="H329" s="56"/>
      <c r="I329" s="56"/>
      <c r="J329" s="72" t="str">
        <f t="shared" si="11"/>
        <v/>
      </c>
      <c r="K329" s="56"/>
      <c r="L329" s="71" t="str">
        <f t="shared" si="10"/>
        <v/>
      </c>
      <c r="M329" s="71"/>
      <c r="N329" s="56"/>
      <c r="O329" s="56"/>
    </row>
    <row r="330" spans="1:15" x14ac:dyDescent="0.15">
      <c r="A330" s="56" t="str">
        <f>IF(B330="","",B330&amp;COUNTIF($B$3:B330,B330))</f>
        <v/>
      </c>
      <c r="B330" s="56"/>
      <c r="C330" s="56"/>
      <c r="D330" s="56"/>
      <c r="E330" s="56"/>
      <c r="F330" s="56"/>
      <c r="G330" s="56"/>
      <c r="H330" s="56"/>
      <c r="I330" s="56"/>
      <c r="J330" s="72" t="str">
        <f t="shared" si="11"/>
        <v/>
      </c>
      <c r="K330" s="56"/>
      <c r="L330" s="71" t="str">
        <f t="shared" si="10"/>
        <v/>
      </c>
      <c r="M330" s="71"/>
      <c r="N330" s="56"/>
      <c r="O330" s="56"/>
    </row>
    <row r="331" spans="1:15" x14ac:dyDescent="0.15">
      <c r="A331" s="56" t="str">
        <f>IF(B331="","",B331&amp;COUNTIF($B$3:B331,B331))</f>
        <v/>
      </c>
      <c r="B331" s="56"/>
      <c r="C331" s="56"/>
      <c r="D331" s="56"/>
      <c r="E331" s="56"/>
      <c r="F331" s="56"/>
      <c r="G331" s="56"/>
      <c r="H331" s="56"/>
      <c r="I331" s="56"/>
      <c r="J331" s="72" t="str">
        <f t="shared" si="11"/>
        <v/>
      </c>
      <c r="K331" s="56"/>
      <c r="L331" s="71" t="str">
        <f t="shared" si="10"/>
        <v/>
      </c>
      <c r="M331" s="71"/>
      <c r="N331" s="56"/>
      <c r="O331" s="56"/>
    </row>
    <row r="332" spans="1:15" x14ac:dyDescent="0.15">
      <c r="A332" s="56" t="str">
        <f>IF(B332="","",B332&amp;COUNTIF($B$3:B332,B332))</f>
        <v/>
      </c>
      <c r="B332" s="56"/>
      <c r="C332" s="56"/>
      <c r="D332" s="56"/>
      <c r="E332" s="56"/>
      <c r="F332" s="56"/>
      <c r="G332" s="56"/>
      <c r="H332" s="56"/>
      <c r="I332" s="56"/>
      <c r="J332" s="72" t="str">
        <f t="shared" si="11"/>
        <v/>
      </c>
      <c r="K332" s="56"/>
      <c r="L332" s="71" t="str">
        <f t="shared" si="10"/>
        <v/>
      </c>
      <c r="M332" s="71"/>
      <c r="N332" s="56"/>
      <c r="O332" s="56"/>
    </row>
    <row r="333" spans="1:15" x14ac:dyDescent="0.15">
      <c r="A333" s="56" t="str">
        <f>IF(B333="","",B333&amp;COUNTIF($B$3:B333,B333))</f>
        <v/>
      </c>
      <c r="B333" s="56"/>
      <c r="C333" s="56"/>
      <c r="D333" s="56"/>
      <c r="E333" s="56"/>
      <c r="F333" s="56"/>
      <c r="G333" s="56"/>
      <c r="H333" s="56"/>
      <c r="I333" s="56"/>
      <c r="J333" s="72" t="str">
        <f t="shared" si="11"/>
        <v/>
      </c>
      <c r="K333" s="56"/>
      <c r="L333" s="71" t="str">
        <f t="shared" si="10"/>
        <v/>
      </c>
      <c r="M333" s="71"/>
      <c r="N333" s="56"/>
      <c r="O333" s="56"/>
    </row>
    <row r="334" spans="1:15" x14ac:dyDescent="0.15">
      <c r="A334" s="56" t="str">
        <f>IF(B334="","",B334&amp;COUNTIF($B$3:B334,B334))</f>
        <v/>
      </c>
      <c r="B334" s="56"/>
      <c r="C334" s="56"/>
      <c r="D334" s="56"/>
      <c r="E334" s="56"/>
      <c r="F334" s="56"/>
      <c r="G334" s="56"/>
      <c r="H334" s="56"/>
      <c r="I334" s="56"/>
      <c r="J334" s="72" t="str">
        <f t="shared" si="11"/>
        <v/>
      </c>
      <c r="K334" s="56"/>
      <c r="L334" s="71" t="str">
        <f t="shared" si="10"/>
        <v/>
      </c>
      <c r="M334" s="71"/>
      <c r="N334" s="56"/>
      <c r="O334" s="56"/>
    </row>
    <row r="335" spans="1:15" x14ac:dyDescent="0.15">
      <c r="A335" s="56" t="str">
        <f>IF(B335="","",B335&amp;COUNTIF($B$3:B335,B335))</f>
        <v/>
      </c>
      <c r="B335" s="56"/>
      <c r="C335" s="56"/>
      <c r="D335" s="56"/>
      <c r="E335" s="56"/>
      <c r="F335" s="56"/>
      <c r="G335" s="56"/>
      <c r="H335" s="56"/>
      <c r="I335" s="56"/>
      <c r="J335" s="72" t="str">
        <f t="shared" si="11"/>
        <v/>
      </c>
      <c r="K335" s="56"/>
      <c r="L335" s="71" t="str">
        <f t="shared" si="10"/>
        <v/>
      </c>
      <c r="M335" s="71"/>
      <c r="N335" s="56"/>
      <c r="O335" s="56"/>
    </row>
    <row r="336" spans="1:15" x14ac:dyDescent="0.15">
      <c r="A336" s="56" t="str">
        <f>IF(B336="","",B336&amp;COUNTIF($B$3:B336,B336))</f>
        <v/>
      </c>
      <c r="B336" s="56"/>
      <c r="C336" s="56"/>
      <c r="D336" s="56"/>
      <c r="E336" s="56"/>
      <c r="F336" s="56"/>
      <c r="G336" s="56"/>
      <c r="H336" s="56"/>
      <c r="I336" s="56"/>
      <c r="J336" s="72" t="str">
        <f t="shared" si="11"/>
        <v/>
      </c>
      <c r="K336" s="56"/>
      <c r="L336" s="71" t="str">
        <f t="shared" si="10"/>
        <v/>
      </c>
      <c r="M336" s="71"/>
      <c r="N336" s="56"/>
      <c r="O336" s="56"/>
    </row>
    <row r="337" spans="1:15" x14ac:dyDescent="0.15">
      <c r="A337" s="56" t="str">
        <f>IF(B337="","",B337&amp;COUNTIF($B$3:B337,B337))</f>
        <v/>
      </c>
      <c r="B337" s="56"/>
      <c r="C337" s="56"/>
      <c r="D337" s="56"/>
      <c r="E337" s="56"/>
      <c r="F337" s="56"/>
      <c r="G337" s="56"/>
      <c r="H337" s="56"/>
      <c r="I337" s="56"/>
      <c r="J337" s="72" t="str">
        <f t="shared" si="11"/>
        <v/>
      </c>
      <c r="K337" s="56"/>
      <c r="L337" s="71" t="str">
        <f t="shared" si="10"/>
        <v/>
      </c>
      <c r="M337" s="71"/>
      <c r="N337" s="56"/>
      <c r="O337" s="56"/>
    </row>
    <row r="338" spans="1:15" x14ac:dyDescent="0.15">
      <c r="A338" s="56" t="str">
        <f>IF(B338="","",B338&amp;COUNTIF($B$3:B338,B338))</f>
        <v/>
      </c>
      <c r="B338" s="56"/>
      <c r="C338" s="56"/>
      <c r="D338" s="56"/>
      <c r="E338" s="56"/>
      <c r="F338" s="56"/>
      <c r="G338" s="56"/>
      <c r="H338" s="56"/>
      <c r="I338" s="56"/>
      <c r="J338" s="72" t="str">
        <f t="shared" si="11"/>
        <v/>
      </c>
      <c r="K338" s="56"/>
      <c r="L338" s="71" t="str">
        <f t="shared" si="10"/>
        <v/>
      </c>
      <c r="M338" s="71"/>
      <c r="N338" s="56"/>
      <c r="O338" s="56"/>
    </row>
    <row r="339" spans="1:15" x14ac:dyDescent="0.15">
      <c r="A339" s="56" t="str">
        <f>IF(B339="","",B339&amp;COUNTIF($B$3:B339,B339))</f>
        <v/>
      </c>
      <c r="B339" s="56"/>
      <c r="C339" s="56"/>
      <c r="D339" s="56"/>
      <c r="E339" s="56"/>
      <c r="F339" s="56"/>
      <c r="G339" s="56"/>
      <c r="H339" s="56"/>
      <c r="I339" s="56"/>
      <c r="J339" s="72" t="str">
        <f t="shared" si="11"/>
        <v/>
      </c>
      <c r="K339" s="56"/>
      <c r="L339" s="71" t="str">
        <f t="shared" si="10"/>
        <v/>
      </c>
      <c r="M339" s="71"/>
      <c r="N339" s="56"/>
      <c r="O339" s="56"/>
    </row>
    <row r="340" spans="1:15" x14ac:dyDescent="0.15">
      <c r="A340" s="56" t="str">
        <f>IF(B340="","",B340&amp;COUNTIF($B$3:B340,B340))</f>
        <v/>
      </c>
      <c r="B340" s="56"/>
      <c r="C340" s="56"/>
      <c r="D340" s="56"/>
      <c r="E340" s="56"/>
      <c r="F340" s="56"/>
      <c r="G340" s="56"/>
      <c r="H340" s="56"/>
      <c r="I340" s="56"/>
      <c r="J340" s="72" t="str">
        <f t="shared" si="11"/>
        <v/>
      </c>
      <c r="K340" s="56"/>
      <c r="L340" s="71" t="str">
        <f t="shared" si="10"/>
        <v/>
      </c>
      <c r="M340" s="71"/>
      <c r="N340" s="56"/>
      <c r="O340" s="56"/>
    </row>
    <row r="341" spans="1:15" x14ac:dyDescent="0.15">
      <c r="A341" s="56" t="str">
        <f>IF(B341="","",B341&amp;COUNTIF($B$3:B341,B341))</f>
        <v/>
      </c>
      <c r="B341" s="56"/>
      <c r="C341" s="56"/>
      <c r="D341" s="56"/>
      <c r="E341" s="56"/>
      <c r="F341" s="56"/>
      <c r="G341" s="56"/>
      <c r="H341" s="56"/>
      <c r="I341" s="56"/>
      <c r="J341" s="72" t="str">
        <f t="shared" si="11"/>
        <v/>
      </c>
      <c r="K341" s="56"/>
      <c r="L341" s="71" t="str">
        <f t="shared" si="10"/>
        <v/>
      </c>
      <c r="M341" s="71"/>
      <c r="N341" s="56"/>
      <c r="O341" s="56"/>
    </row>
    <row r="342" spans="1:15" x14ac:dyDescent="0.15">
      <c r="A342" s="56" t="str">
        <f>IF(B342="","",B342&amp;COUNTIF($B$3:B342,B342))</f>
        <v/>
      </c>
      <c r="B342" s="56"/>
      <c r="C342" s="56"/>
      <c r="D342" s="56"/>
      <c r="E342" s="56"/>
      <c r="F342" s="56"/>
      <c r="G342" s="56"/>
      <c r="H342" s="56"/>
      <c r="I342" s="56"/>
      <c r="J342" s="72" t="str">
        <f t="shared" si="11"/>
        <v/>
      </c>
      <c r="K342" s="56"/>
      <c r="L342" s="71" t="str">
        <f t="shared" si="10"/>
        <v/>
      </c>
      <c r="M342" s="71"/>
      <c r="N342" s="56"/>
      <c r="O342" s="56"/>
    </row>
    <row r="343" spans="1:15" x14ac:dyDescent="0.15">
      <c r="A343" s="56" t="str">
        <f>IF(B343="","",B343&amp;COUNTIF($B$3:B343,B343))</f>
        <v/>
      </c>
      <c r="B343" s="56"/>
      <c r="C343" s="56"/>
      <c r="D343" s="56"/>
      <c r="E343" s="56"/>
      <c r="F343" s="56"/>
      <c r="G343" s="56"/>
      <c r="H343" s="56"/>
      <c r="I343" s="56"/>
      <c r="J343" s="72" t="str">
        <f t="shared" si="11"/>
        <v/>
      </c>
      <c r="K343" s="56"/>
      <c r="L343" s="71" t="str">
        <f t="shared" si="10"/>
        <v/>
      </c>
      <c r="M343" s="71"/>
      <c r="N343" s="56"/>
      <c r="O343" s="56"/>
    </row>
    <row r="344" spans="1:15" x14ac:dyDescent="0.15">
      <c r="A344" s="56" t="str">
        <f>IF(B344="","",B344&amp;COUNTIF($B$3:B344,B344))</f>
        <v/>
      </c>
      <c r="B344" s="56"/>
      <c r="C344" s="56"/>
      <c r="D344" s="56"/>
      <c r="E344" s="56"/>
      <c r="F344" s="56"/>
      <c r="G344" s="56"/>
      <c r="H344" s="56"/>
      <c r="I344" s="56"/>
      <c r="J344" s="72" t="str">
        <f t="shared" si="11"/>
        <v/>
      </c>
      <c r="K344" s="56"/>
      <c r="L344" s="71" t="str">
        <f t="shared" si="10"/>
        <v/>
      </c>
      <c r="M344" s="71"/>
      <c r="N344" s="56"/>
      <c r="O344" s="56"/>
    </row>
    <row r="345" spans="1:15" x14ac:dyDescent="0.15">
      <c r="A345" s="56" t="str">
        <f>IF(B345="","",B345&amp;COUNTIF($B$3:B345,B345))</f>
        <v/>
      </c>
      <c r="B345" s="56"/>
      <c r="C345" s="56"/>
      <c r="D345" s="56"/>
      <c r="E345" s="56"/>
      <c r="F345" s="56"/>
      <c r="G345" s="56"/>
      <c r="H345" s="56"/>
      <c r="I345" s="56"/>
      <c r="J345" s="72" t="str">
        <f t="shared" si="11"/>
        <v/>
      </c>
      <c r="K345" s="56"/>
      <c r="L345" s="71" t="str">
        <f t="shared" si="10"/>
        <v/>
      </c>
      <c r="M345" s="71"/>
      <c r="N345" s="56"/>
      <c r="O345" s="56"/>
    </row>
    <row r="346" spans="1:15" x14ac:dyDescent="0.15">
      <c r="A346" s="56" t="str">
        <f>IF(B346="","",B346&amp;COUNTIF($B$3:B346,B346))</f>
        <v/>
      </c>
      <c r="B346" s="56"/>
      <c r="C346" s="56"/>
      <c r="D346" s="56"/>
      <c r="E346" s="56"/>
      <c r="F346" s="56"/>
      <c r="G346" s="56"/>
      <c r="H346" s="56"/>
      <c r="I346" s="56"/>
      <c r="J346" s="72" t="str">
        <f t="shared" si="11"/>
        <v/>
      </c>
      <c r="K346" s="56"/>
      <c r="L346" s="71" t="str">
        <f t="shared" si="10"/>
        <v/>
      </c>
      <c r="M346" s="71"/>
      <c r="N346" s="56"/>
      <c r="O346" s="56"/>
    </row>
    <row r="347" spans="1:15" x14ac:dyDescent="0.15">
      <c r="A347" s="56" t="str">
        <f>IF(B347="","",B347&amp;COUNTIF($B$3:B347,B347))</f>
        <v/>
      </c>
      <c r="B347" s="56"/>
      <c r="C347" s="56"/>
      <c r="D347" s="56"/>
      <c r="E347" s="56"/>
      <c r="F347" s="56"/>
      <c r="G347" s="56"/>
      <c r="H347" s="56"/>
      <c r="I347" s="56"/>
      <c r="J347" s="72" t="str">
        <f t="shared" si="11"/>
        <v/>
      </c>
      <c r="K347" s="56"/>
      <c r="L347" s="71" t="str">
        <f t="shared" si="10"/>
        <v/>
      </c>
      <c r="M347" s="71"/>
      <c r="N347" s="56"/>
      <c r="O347" s="56"/>
    </row>
    <row r="348" spans="1:15" x14ac:dyDescent="0.15">
      <c r="A348" s="56" t="str">
        <f>IF(B348="","",B348&amp;COUNTIF($B$3:B348,B348))</f>
        <v/>
      </c>
      <c r="B348" s="56"/>
      <c r="C348" s="56"/>
      <c r="D348" s="56"/>
      <c r="E348" s="56"/>
      <c r="F348" s="56"/>
      <c r="G348" s="56"/>
      <c r="H348" s="56"/>
      <c r="I348" s="56"/>
      <c r="J348" s="72" t="str">
        <f t="shared" si="11"/>
        <v/>
      </c>
      <c r="K348" s="56"/>
      <c r="L348" s="71" t="str">
        <f t="shared" si="10"/>
        <v/>
      </c>
      <c r="M348" s="71"/>
      <c r="N348" s="56"/>
      <c r="O348" s="56"/>
    </row>
    <row r="349" spans="1:15" x14ac:dyDescent="0.15">
      <c r="A349" s="56" t="str">
        <f>IF(B349="","",B349&amp;COUNTIF($B$3:B349,B349))</f>
        <v/>
      </c>
      <c r="B349" s="56"/>
      <c r="C349" s="56"/>
      <c r="D349" s="56"/>
      <c r="E349" s="56"/>
      <c r="F349" s="56"/>
      <c r="G349" s="56"/>
      <c r="H349" s="56"/>
      <c r="I349" s="56"/>
      <c r="J349" s="72" t="str">
        <f t="shared" si="11"/>
        <v/>
      </c>
      <c r="K349" s="56"/>
      <c r="L349" s="71" t="str">
        <f t="shared" si="10"/>
        <v/>
      </c>
      <c r="M349" s="71"/>
      <c r="N349" s="56"/>
      <c r="O349" s="56"/>
    </row>
    <row r="350" spans="1:15" x14ac:dyDescent="0.15">
      <c r="A350" s="56" t="str">
        <f>IF(B350="","",B350&amp;COUNTIF($B$3:B350,B350))</f>
        <v/>
      </c>
      <c r="B350" s="56"/>
      <c r="C350" s="56"/>
      <c r="D350" s="56"/>
      <c r="E350" s="56"/>
      <c r="F350" s="56"/>
      <c r="G350" s="56"/>
      <c r="H350" s="56"/>
      <c r="I350" s="56"/>
      <c r="J350" s="72" t="str">
        <f t="shared" si="11"/>
        <v/>
      </c>
      <c r="K350" s="56"/>
      <c r="L350" s="71" t="str">
        <f t="shared" si="10"/>
        <v/>
      </c>
      <c r="M350" s="71"/>
      <c r="N350" s="56"/>
      <c r="O350" s="56"/>
    </row>
    <row r="351" spans="1:15" x14ac:dyDescent="0.15">
      <c r="A351" s="56" t="str">
        <f>IF(B351="","",B351&amp;COUNTIF($B$3:B351,B351))</f>
        <v/>
      </c>
      <c r="B351" s="56"/>
      <c r="C351" s="56"/>
      <c r="D351" s="56"/>
      <c r="E351" s="56"/>
      <c r="F351" s="56"/>
      <c r="G351" s="56"/>
      <c r="H351" s="56"/>
      <c r="I351" s="56"/>
      <c r="J351" s="72" t="str">
        <f t="shared" si="11"/>
        <v/>
      </c>
      <c r="K351" s="56"/>
      <c r="L351" s="71" t="str">
        <f t="shared" si="10"/>
        <v/>
      </c>
      <c r="M351" s="71"/>
      <c r="N351" s="56"/>
      <c r="O351" s="56"/>
    </row>
    <row r="352" spans="1:15" x14ac:dyDescent="0.15">
      <c r="A352" s="56" t="str">
        <f>IF(B352="","",B352&amp;COUNTIF($B$3:B352,B352))</f>
        <v/>
      </c>
      <c r="B352" s="56"/>
      <c r="C352" s="56"/>
      <c r="D352" s="56"/>
      <c r="E352" s="56"/>
      <c r="F352" s="56"/>
      <c r="G352" s="56"/>
      <c r="H352" s="56"/>
      <c r="I352" s="56"/>
      <c r="J352" s="72" t="str">
        <f t="shared" si="11"/>
        <v/>
      </c>
      <c r="K352" s="56"/>
      <c r="L352" s="71" t="str">
        <f t="shared" si="10"/>
        <v/>
      </c>
      <c r="M352" s="71"/>
      <c r="N352" s="56"/>
      <c r="O352" s="56"/>
    </row>
    <row r="353" spans="1:15" x14ac:dyDescent="0.15">
      <c r="A353" s="56" t="str">
        <f>IF(B353="","",B353&amp;COUNTIF($B$3:B353,B353))</f>
        <v/>
      </c>
      <c r="B353" s="56"/>
      <c r="C353" s="56"/>
      <c r="D353" s="56"/>
      <c r="E353" s="56"/>
      <c r="F353" s="56"/>
      <c r="G353" s="56"/>
      <c r="H353" s="56"/>
      <c r="I353" s="56"/>
      <c r="J353" s="72" t="str">
        <f t="shared" si="11"/>
        <v/>
      </c>
      <c r="K353" s="56"/>
      <c r="L353" s="71" t="str">
        <f t="shared" si="10"/>
        <v/>
      </c>
      <c r="M353" s="71"/>
      <c r="N353" s="56"/>
      <c r="O353" s="56"/>
    </row>
    <row r="354" spans="1:15" x14ac:dyDescent="0.15">
      <c r="A354" s="56" t="str">
        <f>IF(B354="","",B354&amp;COUNTIF($B$3:B354,B354))</f>
        <v/>
      </c>
      <c r="B354" s="56"/>
      <c r="C354" s="56"/>
      <c r="D354" s="56"/>
      <c r="E354" s="56"/>
      <c r="F354" s="56"/>
      <c r="G354" s="56"/>
      <c r="H354" s="56"/>
      <c r="I354" s="56"/>
      <c r="J354" s="72" t="str">
        <f t="shared" si="11"/>
        <v/>
      </c>
      <c r="K354" s="56"/>
      <c r="L354" s="71" t="str">
        <f t="shared" si="10"/>
        <v/>
      </c>
      <c r="M354" s="71"/>
      <c r="N354" s="56"/>
      <c r="O354" s="56"/>
    </row>
    <row r="355" spans="1:15" x14ac:dyDescent="0.15">
      <c r="A355" s="56" t="str">
        <f>IF(B355="","",B355&amp;COUNTIF($B$3:B355,B355))</f>
        <v/>
      </c>
      <c r="B355" s="56"/>
      <c r="C355" s="56"/>
      <c r="D355" s="56"/>
      <c r="E355" s="56"/>
      <c r="F355" s="56"/>
      <c r="G355" s="56"/>
      <c r="H355" s="56"/>
      <c r="I355" s="56"/>
      <c r="J355" s="72" t="str">
        <f t="shared" si="11"/>
        <v/>
      </c>
      <c r="K355" s="56"/>
      <c r="L355" s="71" t="str">
        <f t="shared" si="10"/>
        <v/>
      </c>
      <c r="M355" s="71"/>
      <c r="N355" s="56"/>
      <c r="O355" s="56"/>
    </row>
    <row r="356" spans="1:15" x14ac:dyDescent="0.15">
      <c r="A356" s="56" t="str">
        <f>IF(B356="","",B356&amp;COUNTIF($B$3:B356,B356))</f>
        <v/>
      </c>
      <c r="B356" s="56"/>
      <c r="C356" s="56"/>
      <c r="D356" s="56"/>
      <c r="E356" s="56"/>
      <c r="F356" s="56"/>
      <c r="G356" s="56"/>
      <c r="H356" s="56"/>
      <c r="I356" s="56"/>
      <c r="J356" s="72" t="str">
        <f t="shared" si="11"/>
        <v/>
      </c>
      <c r="K356" s="56"/>
      <c r="L356" s="71" t="str">
        <f t="shared" si="10"/>
        <v/>
      </c>
      <c r="M356" s="71"/>
      <c r="N356" s="56"/>
      <c r="O356" s="56"/>
    </row>
    <row r="357" spans="1:15" x14ac:dyDescent="0.15">
      <c r="A357" s="56" t="str">
        <f>IF(B357="","",B357&amp;COUNTIF($B$3:B357,B357))</f>
        <v/>
      </c>
      <c r="B357" s="56"/>
      <c r="C357" s="56"/>
      <c r="D357" s="56"/>
      <c r="E357" s="56"/>
      <c r="F357" s="56"/>
      <c r="G357" s="56"/>
      <c r="H357" s="56"/>
      <c r="I357" s="56"/>
      <c r="J357" s="72" t="str">
        <f t="shared" si="11"/>
        <v/>
      </c>
      <c r="K357" s="56"/>
      <c r="L357" s="71" t="str">
        <f t="shared" si="10"/>
        <v/>
      </c>
      <c r="M357" s="71"/>
      <c r="N357" s="56"/>
      <c r="O357" s="56"/>
    </row>
    <row r="358" spans="1:15" x14ac:dyDescent="0.15">
      <c r="A358" s="56" t="str">
        <f>IF(B358="","",B358&amp;COUNTIF($B$3:B358,B358))</f>
        <v/>
      </c>
      <c r="B358" s="56"/>
      <c r="C358" s="56"/>
      <c r="D358" s="56"/>
      <c r="E358" s="56"/>
      <c r="F358" s="56"/>
      <c r="G358" s="56"/>
      <c r="H358" s="56"/>
      <c r="I358" s="56"/>
      <c r="J358" s="72" t="str">
        <f t="shared" si="11"/>
        <v/>
      </c>
      <c r="K358" s="56"/>
      <c r="L358" s="71" t="str">
        <f t="shared" si="10"/>
        <v/>
      </c>
      <c r="M358" s="71"/>
      <c r="N358" s="56"/>
      <c r="O358" s="56"/>
    </row>
    <row r="359" spans="1:15" x14ac:dyDescent="0.15">
      <c r="A359" s="56" t="str">
        <f>IF(B359="","",B359&amp;COUNTIF($B$3:B359,B359))</f>
        <v/>
      </c>
      <c r="B359" s="56"/>
      <c r="C359" s="56"/>
      <c r="D359" s="56"/>
      <c r="E359" s="56"/>
      <c r="F359" s="56"/>
      <c r="G359" s="56"/>
      <c r="H359" s="56"/>
      <c r="I359" s="56"/>
      <c r="J359" s="72" t="str">
        <f t="shared" si="11"/>
        <v/>
      </c>
      <c r="K359" s="56"/>
      <c r="L359" s="71" t="str">
        <f t="shared" si="10"/>
        <v/>
      </c>
      <c r="M359" s="71"/>
      <c r="N359" s="56"/>
      <c r="O359" s="56"/>
    </row>
    <row r="360" spans="1:15" x14ac:dyDescent="0.15">
      <c r="A360" s="56" t="str">
        <f>IF(B360="","",B360&amp;COUNTIF($B$3:B360,B360))</f>
        <v/>
      </c>
      <c r="B360" s="56"/>
      <c r="C360" s="56"/>
      <c r="D360" s="56"/>
      <c r="E360" s="56"/>
      <c r="F360" s="56"/>
      <c r="G360" s="56"/>
      <c r="H360" s="56"/>
      <c r="I360" s="56"/>
      <c r="J360" s="72" t="str">
        <f t="shared" si="11"/>
        <v/>
      </c>
      <c r="K360" s="56"/>
      <c r="L360" s="71" t="str">
        <f t="shared" si="10"/>
        <v/>
      </c>
      <c r="M360" s="71"/>
      <c r="N360" s="56"/>
      <c r="O360" s="56"/>
    </row>
    <row r="361" spans="1:15" x14ac:dyDescent="0.15">
      <c r="A361" s="56" t="str">
        <f>IF(B361="","",B361&amp;COUNTIF($B$3:B361,B361))</f>
        <v/>
      </c>
      <c r="B361" s="56"/>
      <c r="C361" s="56"/>
      <c r="D361" s="56"/>
      <c r="E361" s="56"/>
      <c r="F361" s="56"/>
      <c r="G361" s="56"/>
      <c r="H361" s="56"/>
      <c r="I361" s="56"/>
      <c r="J361" s="72" t="str">
        <f t="shared" si="11"/>
        <v/>
      </c>
      <c r="K361" s="56"/>
      <c r="L361" s="71" t="str">
        <f t="shared" si="10"/>
        <v/>
      </c>
      <c r="M361" s="71"/>
      <c r="N361" s="56"/>
      <c r="O361" s="56"/>
    </row>
    <row r="362" spans="1:15" x14ac:dyDescent="0.15">
      <c r="A362" s="56" t="str">
        <f>IF(B362="","",B362&amp;COUNTIF($B$3:B362,B362))</f>
        <v/>
      </c>
      <c r="B362" s="56"/>
      <c r="C362" s="56"/>
      <c r="D362" s="56"/>
      <c r="E362" s="56"/>
      <c r="F362" s="56"/>
      <c r="G362" s="56"/>
      <c r="H362" s="56"/>
      <c r="I362" s="56"/>
      <c r="J362" s="72" t="str">
        <f t="shared" si="11"/>
        <v/>
      </c>
      <c r="K362" s="56"/>
      <c r="L362" s="71" t="str">
        <f t="shared" si="10"/>
        <v/>
      </c>
      <c r="M362" s="71"/>
      <c r="N362" s="56"/>
      <c r="O362" s="56"/>
    </row>
    <row r="363" spans="1:15" x14ac:dyDescent="0.15">
      <c r="A363" s="56" t="str">
        <f>IF(B363="","",B363&amp;COUNTIF($B$3:B363,B363))</f>
        <v/>
      </c>
      <c r="B363" s="56"/>
      <c r="C363" s="56"/>
      <c r="D363" s="56"/>
      <c r="E363" s="56"/>
      <c r="F363" s="56"/>
      <c r="G363" s="56"/>
      <c r="H363" s="56"/>
      <c r="I363" s="56"/>
      <c r="J363" s="72" t="str">
        <f t="shared" si="11"/>
        <v/>
      </c>
      <c r="K363" s="56"/>
      <c r="L363" s="71" t="str">
        <f t="shared" si="10"/>
        <v/>
      </c>
      <c r="M363" s="71"/>
      <c r="N363" s="56"/>
      <c r="O363" s="56"/>
    </row>
    <row r="364" spans="1:15" x14ac:dyDescent="0.15">
      <c r="A364" s="56" t="str">
        <f>IF(B364="","",B364&amp;COUNTIF($B$3:B364,B364))</f>
        <v/>
      </c>
      <c r="B364" s="56"/>
      <c r="C364" s="56"/>
      <c r="D364" s="56"/>
      <c r="E364" s="56"/>
      <c r="F364" s="56"/>
      <c r="G364" s="56"/>
      <c r="H364" s="56"/>
      <c r="I364" s="56"/>
      <c r="J364" s="72" t="str">
        <f t="shared" si="11"/>
        <v/>
      </c>
      <c r="K364" s="56"/>
      <c r="L364" s="71" t="str">
        <f t="shared" si="10"/>
        <v/>
      </c>
      <c r="M364" s="71"/>
      <c r="N364" s="56"/>
      <c r="O364" s="56"/>
    </row>
    <row r="365" spans="1:15" x14ac:dyDescent="0.15">
      <c r="A365" s="56" t="str">
        <f>IF(B365="","",B365&amp;COUNTIF($B$3:B365,B365))</f>
        <v/>
      </c>
      <c r="B365" s="56"/>
      <c r="C365" s="56"/>
      <c r="D365" s="56"/>
      <c r="E365" s="56"/>
      <c r="F365" s="56"/>
      <c r="G365" s="56"/>
      <c r="H365" s="56"/>
      <c r="I365" s="56"/>
      <c r="J365" s="72" t="str">
        <f t="shared" si="11"/>
        <v/>
      </c>
      <c r="K365" s="56"/>
      <c r="L365" s="71" t="str">
        <f t="shared" si="10"/>
        <v/>
      </c>
      <c r="M365" s="71"/>
      <c r="N365" s="56"/>
      <c r="O365" s="56"/>
    </row>
    <row r="366" spans="1:15" x14ac:dyDescent="0.15">
      <c r="A366" s="56" t="str">
        <f>IF(B366="","",B366&amp;COUNTIF($B$3:B366,B366))</f>
        <v/>
      </c>
      <c r="B366" s="56"/>
      <c r="C366" s="56"/>
      <c r="D366" s="56"/>
      <c r="E366" s="56"/>
      <c r="F366" s="56"/>
      <c r="G366" s="56"/>
      <c r="H366" s="56"/>
      <c r="I366" s="56"/>
      <c r="J366" s="72" t="str">
        <f t="shared" si="11"/>
        <v/>
      </c>
      <c r="K366" s="56"/>
      <c r="L366" s="71" t="str">
        <f t="shared" si="10"/>
        <v/>
      </c>
      <c r="M366" s="71"/>
      <c r="N366" s="56"/>
      <c r="O366" s="56"/>
    </row>
    <row r="367" spans="1:15" x14ac:dyDescent="0.15">
      <c r="A367" s="56" t="str">
        <f>IF(B367="","",B367&amp;COUNTIF($B$3:B367,B367))</f>
        <v/>
      </c>
      <c r="B367" s="56"/>
      <c r="C367" s="56"/>
      <c r="D367" s="56"/>
      <c r="E367" s="56"/>
      <c r="F367" s="56"/>
      <c r="G367" s="56"/>
      <c r="H367" s="56"/>
      <c r="I367" s="56"/>
      <c r="J367" s="72" t="str">
        <f t="shared" si="11"/>
        <v/>
      </c>
      <c r="K367" s="56"/>
      <c r="L367" s="71" t="str">
        <f t="shared" si="10"/>
        <v/>
      </c>
      <c r="M367" s="71"/>
      <c r="N367" s="56"/>
      <c r="O367" s="56"/>
    </row>
    <row r="368" spans="1:15" x14ac:dyDescent="0.15">
      <c r="A368" s="56" t="str">
        <f>IF(B368="","",B368&amp;COUNTIF($B$3:B368,B368))</f>
        <v/>
      </c>
      <c r="B368" s="56"/>
      <c r="C368" s="56"/>
      <c r="D368" s="56"/>
      <c r="E368" s="56"/>
      <c r="F368" s="56"/>
      <c r="G368" s="56"/>
      <c r="H368" s="56"/>
      <c r="I368" s="56"/>
      <c r="J368" s="72" t="str">
        <f t="shared" si="11"/>
        <v/>
      </c>
      <c r="K368" s="56"/>
      <c r="L368" s="71" t="str">
        <f t="shared" si="10"/>
        <v/>
      </c>
      <c r="M368" s="71"/>
      <c r="N368" s="56"/>
      <c r="O368" s="56"/>
    </row>
    <row r="369" spans="1:15" x14ac:dyDescent="0.15">
      <c r="A369" s="56" t="str">
        <f>IF(B369="","",B369&amp;COUNTIF($B$3:B369,B369))</f>
        <v/>
      </c>
      <c r="B369" s="56"/>
      <c r="C369" s="56"/>
      <c r="D369" s="56"/>
      <c r="E369" s="56"/>
      <c r="F369" s="56"/>
      <c r="G369" s="56"/>
      <c r="H369" s="56"/>
      <c r="I369" s="56"/>
      <c r="J369" s="72" t="str">
        <f t="shared" si="11"/>
        <v/>
      </c>
      <c r="K369" s="56"/>
      <c r="L369" s="71" t="str">
        <f t="shared" si="10"/>
        <v/>
      </c>
      <c r="M369" s="71"/>
      <c r="N369" s="56"/>
      <c r="O369" s="56"/>
    </row>
    <row r="370" spans="1:15" x14ac:dyDescent="0.15">
      <c r="A370" s="56" t="str">
        <f>IF(B370="","",B370&amp;COUNTIF($B$3:B370,B370))</f>
        <v/>
      </c>
      <c r="B370" s="56"/>
      <c r="C370" s="56"/>
      <c r="D370" s="56"/>
      <c r="E370" s="56"/>
      <c r="F370" s="56"/>
      <c r="G370" s="56"/>
      <c r="H370" s="56"/>
      <c r="I370" s="56"/>
      <c r="J370" s="72" t="str">
        <f t="shared" si="11"/>
        <v/>
      </c>
      <c r="K370" s="56"/>
      <c r="L370" s="71" t="str">
        <f t="shared" si="10"/>
        <v/>
      </c>
      <c r="M370" s="71"/>
      <c r="N370" s="56"/>
      <c r="O370" s="56"/>
    </row>
    <row r="371" spans="1:15" x14ac:dyDescent="0.15">
      <c r="A371" s="56" t="str">
        <f>IF(B371="","",B371&amp;COUNTIF($B$3:B371,B371))</f>
        <v/>
      </c>
      <c r="B371" s="56"/>
      <c r="C371" s="56"/>
      <c r="D371" s="56"/>
      <c r="E371" s="56"/>
      <c r="F371" s="56"/>
      <c r="G371" s="56"/>
      <c r="H371" s="56"/>
      <c r="I371" s="56"/>
      <c r="J371" s="72" t="str">
        <f t="shared" si="11"/>
        <v/>
      </c>
      <c r="K371" s="56"/>
      <c r="L371" s="71" t="str">
        <f t="shared" si="10"/>
        <v/>
      </c>
      <c r="M371" s="71"/>
      <c r="N371" s="56"/>
      <c r="O371" s="56"/>
    </row>
    <row r="372" spans="1:15" x14ac:dyDescent="0.15">
      <c r="A372" s="56" t="str">
        <f>IF(B372="","",B372&amp;COUNTIF($B$3:B372,B372))</f>
        <v/>
      </c>
      <c r="B372" s="56"/>
      <c r="C372" s="56"/>
      <c r="D372" s="56"/>
      <c r="E372" s="56"/>
      <c r="F372" s="56"/>
      <c r="G372" s="56"/>
      <c r="H372" s="56"/>
      <c r="I372" s="56"/>
      <c r="J372" s="72" t="str">
        <f t="shared" si="11"/>
        <v/>
      </c>
      <c r="K372" s="56"/>
      <c r="L372" s="71" t="str">
        <f t="shared" si="10"/>
        <v/>
      </c>
      <c r="M372" s="71"/>
      <c r="N372" s="56"/>
      <c r="O372" s="56"/>
    </row>
    <row r="373" spans="1:15" x14ac:dyDescent="0.15">
      <c r="A373" s="56" t="str">
        <f>IF(B373="","",B373&amp;COUNTIF($B$3:B373,B373))</f>
        <v/>
      </c>
      <c r="B373" s="56"/>
      <c r="C373" s="56"/>
      <c r="D373" s="56"/>
      <c r="E373" s="56"/>
      <c r="F373" s="56"/>
      <c r="G373" s="56"/>
      <c r="H373" s="56"/>
      <c r="I373" s="56"/>
      <c r="J373" s="72" t="str">
        <f t="shared" si="11"/>
        <v/>
      </c>
      <c r="K373" s="56"/>
      <c r="L373" s="71" t="str">
        <f t="shared" si="10"/>
        <v/>
      </c>
      <c r="M373" s="71"/>
      <c r="N373" s="56"/>
      <c r="O373" s="56"/>
    </row>
    <row r="374" spans="1:15" x14ac:dyDescent="0.15">
      <c r="A374" s="56" t="str">
        <f>IF(B374="","",B374&amp;COUNTIF($B$3:B374,B374))</f>
        <v/>
      </c>
      <c r="B374" s="56"/>
      <c r="C374" s="56"/>
      <c r="D374" s="56"/>
      <c r="E374" s="56"/>
      <c r="F374" s="56"/>
      <c r="G374" s="56"/>
      <c r="H374" s="56"/>
      <c r="I374" s="56"/>
      <c r="J374" s="72" t="str">
        <f t="shared" si="11"/>
        <v/>
      </c>
      <c r="K374" s="56"/>
      <c r="L374" s="71" t="str">
        <f t="shared" si="10"/>
        <v/>
      </c>
      <c r="M374" s="71"/>
      <c r="N374" s="56"/>
      <c r="O374" s="56"/>
    </row>
    <row r="375" spans="1:15" x14ac:dyDescent="0.15">
      <c r="A375" s="56" t="str">
        <f>IF(B375="","",B375&amp;COUNTIF($B$3:B375,B375))</f>
        <v/>
      </c>
      <c r="B375" s="56"/>
      <c r="C375" s="56"/>
      <c r="D375" s="56"/>
      <c r="E375" s="56"/>
      <c r="F375" s="56"/>
      <c r="G375" s="56"/>
      <c r="H375" s="56"/>
      <c r="I375" s="56"/>
      <c r="J375" s="72" t="str">
        <f t="shared" si="11"/>
        <v/>
      </c>
      <c r="K375" s="56"/>
      <c r="L375" s="71" t="str">
        <f t="shared" si="10"/>
        <v/>
      </c>
      <c r="M375" s="71"/>
      <c r="N375" s="56"/>
      <c r="O375" s="56"/>
    </row>
    <row r="376" spans="1:15" x14ac:dyDescent="0.15">
      <c r="A376" s="56" t="str">
        <f>IF(B376="","",B376&amp;COUNTIF($B$3:B376,B376))</f>
        <v/>
      </c>
      <c r="B376" s="56"/>
      <c r="C376" s="56"/>
      <c r="D376" s="56"/>
      <c r="E376" s="56"/>
      <c r="F376" s="56"/>
      <c r="G376" s="56"/>
      <c r="H376" s="56"/>
      <c r="I376" s="56"/>
      <c r="J376" s="72" t="str">
        <f t="shared" si="11"/>
        <v/>
      </c>
      <c r="K376" s="56"/>
      <c r="L376" s="71" t="str">
        <f t="shared" si="10"/>
        <v/>
      </c>
      <c r="M376" s="71"/>
      <c r="N376" s="56"/>
      <c r="O376" s="56"/>
    </row>
    <row r="377" spans="1:15" x14ac:dyDescent="0.15">
      <c r="A377" s="56" t="str">
        <f>IF(B377="","",B377&amp;COUNTIF($B$3:B377,B377))</f>
        <v/>
      </c>
      <c r="B377" s="56"/>
      <c r="C377" s="56"/>
      <c r="D377" s="56"/>
      <c r="E377" s="56"/>
      <c r="F377" s="56"/>
      <c r="G377" s="56"/>
      <c r="H377" s="56"/>
      <c r="I377" s="56"/>
      <c r="J377" s="72" t="str">
        <f t="shared" si="11"/>
        <v/>
      </c>
      <c r="K377" s="56"/>
      <c r="L377" s="71" t="str">
        <f t="shared" si="10"/>
        <v/>
      </c>
      <c r="M377" s="71"/>
      <c r="N377" s="56"/>
      <c r="O377" s="56"/>
    </row>
    <row r="378" spans="1:15" x14ac:dyDescent="0.15">
      <c r="A378" s="56" t="str">
        <f>IF(B378="","",B378&amp;COUNTIF($B$3:B378,B378))</f>
        <v/>
      </c>
      <c r="B378" s="56"/>
      <c r="C378" s="56"/>
      <c r="D378" s="56"/>
      <c r="E378" s="56"/>
      <c r="F378" s="56"/>
      <c r="G378" s="56"/>
      <c r="H378" s="56"/>
      <c r="I378" s="56"/>
      <c r="J378" s="72" t="str">
        <f t="shared" si="11"/>
        <v/>
      </c>
      <c r="K378" s="56"/>
      <c r="L378" s="71" t="str">
        <f t="shared" si="10"/>
        <v/>
      </c>
      <c r="M378" s="71"/>
      <c r="N378" s="56"/>
      <c r="O378" s="56"/>
    </row>
    <row r="379" spans="1:15" x14ac:dyDescent="0.15">
      <c r="A379" s="56" t="str">
        <f>IF(B379="","",B379&amp;COUNTIF($B$3:B379,B379))</f>
        <v/>
      </c>
      <c r="B379" s="56"/>
      <c r="C379" s="56"/>
      <c r="D379" s="56"/>
      <c r="E379" s="56"/>
      <c r="F379" s="56"/>
      <c r="G379" s="56"/>
      <c r="H379" s="56"/>
      <c r="I379" s="56"/>
      <c r="J379" s="72" t="str">
        <f t="shared" si="11"/>
        <v/>
      </c>
      <c r="K379" s="56"/>
      <c r="L379" s="71" t="str">
        <f t="shared" si="10"/>
        <v/>
      </c>
      <c r="M379" s="71"/>
      <c r="N379" s="56"/>
      <c r="O379" s="56"/>
    </row>
    <row r="380" spans="1:15" x14ac:dyDescent="0.15">
      <c r="A380" s="56" t="str">
        <f>IF(B380="","",B380&amp;COUNTIF($B$3:B380,B380))</f>
        <v/>
      </c>
      <c r="B380" s="56"/>
      <c r="C380" s="56"/>
      <c r="D380" s="56"/>
      <c r="E380" s="56"/>
      <c r="F380" s="56"/>
      <c r="G380" s="56"/>
      <c r="H380" s="56"/>
      <c r="I380" s="56"/>
      <c r="J380" s="72" t="str">
        <f t="shared" si="11"/>
        <v/>
      </c>
      <c r="K380" s="56"/>
      <c r="L380" s="71" t="str">
        <f t="shared" si="10"/>
        <v/>
      </c>
      <c r="M380" s="71"/>
      <c r="N380" s="56"/>
      <c r="O380" s="56"/>
    </row>
    <row r="381" spans="1:15" x14ac:dyDescent="0.15">
      <c r="A381" s="56" t="str">
        <f>IF(B381="","",B381&amp;COUNTIF($B$3:B381,B381))</f>
        <v/>
      </c>
      <c r="B381" s="56"/>
      <c r="C381" s="56"/>
      <c r="D381" s="56"/>
      <c r="E381" s="56"/>
      <c r="F381" s="56"/>
      <c r="G381" s="56"/>
      <c r="H381" s="56"/>
      <c r="I381" s="56"/>
      <c r="J381" s="72" t="str">
        <f t="shared" si="11"/>
        <v/>
      </c>
      <c r="K381" s="56"/>
      <c r="L381" s="71" t="str">
        <f t="shared" si="10"/>
        <v/>
      </c>
      <c r="M381" s="71"/>
      <c r="N381" s="56"/>
      <c r="O381" s="56"/>
    </row>
    <row r="382" spans="1:15" x14ac:dyDescent="0.15">
      <c r="A382" s="56" t="str">
        <f>IF(B382="","",B382&amp;COUNTIF($B$3:B382,B382))</f>
        <v/>
      </c>
      <c r="B382" s="56"/>
      <c r="C382" s="56"/>
      <c r="D382" s="56"/>
      <c r="E382" s="56"/>
      <c r="F382" s="56"/>
      <c r="G382" s="56"/>
      <c r="H382" s="56"/>
      <c r="I382" s="56"/>
      <c r="J382" s="72" t="str">
        <f t="shared" si="11"/>
        <v/>
      </c>
      <c r="K382" s="56"/>
      <c r="L382" s="71" t="str">
        <f t="shared" si="10"/>
        <v/>
      </c>
      <c r="M382" s="71"/>
      <c r="N382" s="56"/>
      <c r="O382" s="56"/>
    </row>
    <row r="383" spans="1:15" x14ac:dyDescent="0.15">
      <c r="A383" s="56" t="str">
        <f>IF(B383="","",B383&amp;COUNTIF($B$3:B383,B383))</f>
        <v/>
      </c>
      <c r="B383" s="56"/>
      <c r="C383" s="56"/>
      <c r="D383" s="56"/>
      <c r="E383" s="56"/>
      <c r="F383" s="56"/>
      <c r="G383" s="56"/>
      <c r="H383" s="56"/>
      <c r="I383" s="56"/>
      <c r="J383" s="72" t="str">
        <f t="shared" si="11"/>
        <v/>
      </c>
      <c r="K383" s="56"/>
      <c r="L383" s="71" t="str">
        <f t="shared" si="10"/>
        <v/>
      </c>
      <c r="M383" s="71"/>
      <c r="N383" s="56"/>
      <c r="O383" s="56"/>
    </row>
    <row r="384" spans="1:15" x14ac:dyDescent="0.15">
      <c r="A384" s="56" t="str">
        <f>IF(B384="","",B384&amp;COUNTIF($B$3:B384,B384))</f>
        <v/>
      </c>
      <c r="B384" s="56"/>
      <c r="C384" s="56"/>
      <c r="D384" s="56"/>
      <c r="E384" s="56"/>
      <c r="F384" s="56"/>
      <c r="G384" s="56"/>
      <c r="H384" s="56"/>
      <c r="I384" s="56"/>
      <c r="J384" s="72" t="str">
        <f t="shared" si="11"/>
        <v/>
      </c>
      <c r="K384" s="56"/>
      <c r="L384" s="71" t="str">
        <f t="shared" si="10"/>
        <v/>
      </c>
      <c r="M384" s="71"/>
      <c r="N384" s="56"/>
      <c r="O384" s="56"/>
    </row>
    <row r="385" spans="1:15" x14ac:dyDescent="0.15">
      <c r="A385" s="56" t="str">
        <f>IF(B385="","",B385&amp;COUNTIF($B$3:B385,B385))</f>
        <v/>
      </c>
      <c r="B385" s="56"/>
      <c r="C385" s="56"/>
      <c r="D385" s="56"/>
      <c r="E385" s="56"/>
      <c r="F385" s="56"/>
      <c r="G385" s="56"/>
      <c r="H385" s="56"/>
      <c r="I385" s="56"/>
      <c r="J385" s="72" t="str">
        <f t="shared" si="11"/>
        <v/>
      </c>
      <c r="K385" s="56"/>
      <c r="L385" s="71" t="str">
        <f t="shared" si="10"/>
        <v/>
      </c>
      <c r="M385" s="71"/>
      <c r="N385" s="56"/>
      <c r="O385" s="56"/>
    </row>
    <row r="386" spans="1:15" x14ac:dyDescent="0.15">
      <c r="A386" s="56" t="str">
        <f>IF(B386="","",B386&amp;COUNTIF($B$3:B386,B386))</f>
        <v/>
      </c>
      <c r="B386" s="56"/>
      <c r="C386" s="56"/>
      <c r="D386" s="56"/>
      <c r="E386" s="56"/>
      <c r="F386" s="56"/>
      <c r="G386" s="56"/>
      <c r="H386" s="56"/>
      <c r="I386" s="56"/>
      <c r="J386" s="72" t="str">
        <f t="shared" si="11"/>
        <v/>
      </c>
      <c r="K386" s="56"/>
      <c r="L386" s="71" t="str">
        <f t="shared" si="10"/>
        <v/>
      </c>
      <c r="M386" s="71"/>
      <c r="N386" s="56"/>
      <c r="O386" s="56"/>
    </row>
    <row r="387" spans="1:15" x14ac:dyDescent="0.15">
      <c r="A387" s="56" t="str">
        <f>IF(B387="","",B387&amp;COUNTIF($B$3:B387,B387))</f>
        <v/>
      </c>
      <c r="B387" s="56"/>
      <c r="C387" s="56"/>
      <c r="D387" s="56"/>
      <c r="E387" s="56"/>
      <c r="F387" s="56"/>
      <c r="G387" s="56"/>
      <c r="H387" s="56"/>
      <c r="I387" s="56"/>
      <c r="J387" s="72" t="str">
        <f t="shared" si="11"/>
        <v/>
      </c>
      <c r="K387" s="56"/>
      <c r="L387" s="71" t="str">
        <f t="shared" ref="L387:L450" si="12">IFERROR(VLOOKUP(K387,N:O,2,0),"")</f>
        <v/>
      </c>
      <c r="M387" s="71"/>
      <c r="N387" s="56"/>
      <c r="O387" s="56"/>
    </row>
    <row r="388" spans="1:15" x14ac:dyDescent="0.15">
      <c r="A388" s="56" t="str">
        <f>IF(B388="","",B388&amp;COUNTIF($B$3:B388,B388))</f>
        <v/>
      </c>
      <c r="B388" s="56"/>
      <c r="C388" s="56"/>
      <c r="D388" s="56"/>
      <c r="E388" s="56"/>
      <c r="F388" s="56"/>
      <c r="G388" s="56"/>
      <c r="H388" s="56"/>
      <c r="I388" s="56"/>
      <c r="J388" s="72" t="str">
        <f t="shared" ref="J388:J451" si="13">IFERROR(LEFT(B388,FIND("K03",B388)-1),"")</f>
        <v/>
      </c>
      <c r="K388" s="56"/>
      <c r="L388" s="71" t="str">
        <f t="shared" si="12"/>
        <v/>
      </c>
      <c r="M388" s="71"/>
      <c r="N388" s="56"/>
      <c r="O388" s="56"/>
    </row>
    <row r="389" spans="1:15" x14ac:dyDescent="0.15">
      <c r="A389" s="56" t="str">
        <f>IF(B389="","",B389&amp;COUNTIF($B$3:B389,B389))</f>
        <v/>
      </c>
      <c r="B389" s="56"/>
      <c r="C389" s="56"/>
      <c r="D389" s="56"/>
      <c r="E389" s="56"/>
      <c r="F389" s="56"/>
      <c r="G389" s="56"/>
      <c r="H389" s="56"/>
      <c r="I389" s="56"/>
      <c r="J389" s="72" t="str">
        <f t="shared" si="13"/>
        <v/>
      </c>
      <c r="K389" s="56"/>
      <c r="L389" s="71" t="str">
        <f t="shared" si="12"/>
        <v/>
      </c>
      <c r="M389" s="71"/>
      <c r="N389" s="56"/>
      <c r="O389" s="56"/>
    </row>
    <row r="390" spans="1:15" x14ac:dyDescent="0.15">
      <c r="A390" s="56" t="str">
        <f>IF(B390="","",B390&amp;COUNTIF($B$3:B390,B390))</f>
        <v/>
      </c>
      <c r="B390" s="56"/>
      <c r="C390" s="56"/>
      <c r="D390" s="56"/>
      <c r="E390" s="56"/>
      <c r="F390" s="56"/>
      <c r="G390" s="56"/>
      <c r="H390" s="56"/>
      <c r="I390" s="56"/>
      <c r="J390" s="72" t="str">
        <f t="shared" si="13"/>
        <v/>
      </c>
      <c r="K390" s="56"/>
      <c r="L390" s="71" t="str">
        <f t="shared" si="12"/>
        <v/>
      </c>
      <c r="M390" s="71"/>
      <c r="N390" s="56"/>
      <c r="O390" s="56"/>
    </row>
    <row r="391" spans="1:15" x14ac:dyDescent="0.15">
      <c r="A391" s="56" t="str">
        <f>IF(B391="","",B391&amp;COUNTIF($B$3:B391,B391))</f>
        <v/>
      </c>
      <c r="B391" s="56"/>
      <c r="C391" s="56"/>
      <c r="D391" s="56"/>
      <c r="E391" s="56"/>
      <c r="F391" s="56"/>
      <c r="G391" s="56"/>
      <c r="H391" s="56"/>
      <c r="I391" s="56"/>
      <c r="J391" s="72" t="str">
        <f t="shared" si="13"/>
        <v/>
      </c>
      <c r="K391" s="56"/>
      <c r="L391" s="71" t="str">
        <f t="shared" si="12"/>
        <v/>
      </c>
      <c r="M391" s="71"/>
      <c r="N391" s="56"/>
      <c r="O391" s="56"/>
    </row>
    <row r="392" spans="1:15" x14ac:dyDescent="0.15">
      <c r="A392" s="56" t="str">
        <f>IF(B392="","",B392&amp;COUNTIF($B$3:B392,B392))</f>
        <v/>
      </c>
      <c r="B392" s="56"/>
      <c r="C392" s="56"/>
      <c r="D392" s="56"/>
      <c r="E392" s="56"/>
      <c r="F392" s="56"/>
      <c r="G392" s="56"/>
      <c r="H392" s="56"/>
      <c r="I392" s="56"/>
      <c r="J392" s="72" t="str">
        <f t="shared" si="13"/>
        <v/>
      </c>
      <c r="K392" s="56"/>
      <c r="L392" s="71" t="str">
        <f t="shared" si="12"/>
        <v/>
      </c>
      <c r="M392" s="71"/>
      <c r="N392" s="56"/>
      <c r="O392" s="56"/>
    </row>
    <row r="393" spans="1:15" x14ac:dyDescent="0.15">
      <c r="A393" s="56" t="str">
        <f>IF(B393="","",B393&amp;COUNTIF($B$3:B393,B393))</f>
        <v/>
      </c>
      <c r="B393" s="56"/>
      <c r="C393" s="56"/>
      <c r="D393" s="56"/>
      <c r="E393" s="56"/>
      <c r="F393" s="56"/>
      <c r="G393" s="56"/>
      <c r="H393" s="56"/>
      <c r="I393" s="56"/>
      <c r="J393" s="72" t="str">
        <f t="shared" si="13"/>
        <v/>
      </c>
      <c r="K393" s="56"/>
      <c r="L393" s="71" t="str">
        <f t="shared" si="12"/>
        <v/>
      </c>
      <c r="M393" s="71"/>
      <c r="N393" s="56"/>
      <c r="O393" s="56"/>
    </row>
    <row r="394" spans="1:15" x14ac:dyDescent="0.15">
      <c r="A394" s="56" t="str">
        <f>IF(B394="","",B394&amp;COUNTIF($B$3:B394,B394))</f>
        <v/>
      </c>
      <c r="B394" s="56"/>
      <c r="C394" s="56"/>
      <c r="D394" s="56"/>
      <c r="E394" s="56"/>
      <c r="F394" s="56"/>
      <c r="G394" s="56"/>
      <c r="H394" s="56"/>
      <c r="I394" s="56"/>
      <c r="J394" s="72" t="str">
        <f t="shared" si="13"/>
        <v/>
      </c>
      <c r="K394" s="56"/>
      <c r="L394" s="71" t="str">
        <f t="shared" si="12"/>
        <v/>
      </c>
      <c r="M394" s="71"/>
      <c r="N394" s="56"/>
      <c r="O394" s="56"/>
    </row>
    <row r="395" spans="1:15" x14ac:dyDescent="0.15">
      <c r="A395" s="56" t="str">
        <f>IF(B395="","",B395&amp;COUNTIF($B$3:B395,B395))</f>
        <v/>
      </c>
      <c r="B395" s="56"/>
      <c r="C395" s="56"/>
      <c r="D395" s="56"/>
      <c r="E395" s="56"/>
      <c r="F395" s="56"/>
      <c r="G395" s="56"/>
      <c r="H395" s="56"/>
      <c r="I395" s="56"/>
      <c r="J395" s="72" t="str">
        <f t="shared" si="13"/>
        <v/>
      </c>
      <c r="K395" s="56"/>
      <c r="L395" s="71" t="str">
        <f t="shared" si="12"/>
        <v/>
      </c>
      <c r="M395" s="71"/>
      <c r="N395" s="56"/>
      <c r="O395" s="56"/>
    </row>
    <row r="396" spans="1:15" x14ac:dyDescent="0.15">
      <c r="A396" s="56" t="str">
        <f>IF(B396="","",B396&amp;COUNTIF($B$3:B396,B396))</f>
        <v/>
      </c>
      <c r="B396" s="56"/>
      <c r="C396" s="56"/>
      <c r="D396" s="56"/>
      <c r="E396" s="56"/>
      <c r="F396" s="56"/>
      <c r="G396" s="56"/>
      <c r="H396" s="56"/>
      <c r="I396" s="56"/>
      <c r="J396" s="72" t="str">
        <f t="shared" si="13"/>
        <v/>
      </c>
      <c r="K396" s="56"/>
      <c r="L396" s="71" t="str">
        <f t="shared" si="12"/>
        <v/>
      </c>
      <c r="M396" s="71"/>
      <c r="N396" s="56"/>
      <c r="O396" s="56"/>
    </row>
    <row r="397" spans="1:15" x14ac:dyDescent="0.15">
      <c r="A397" s="56" t="str">
        <f>IF(B397="","",B397&amp;COUNTIF($B$3:B397,B397))</f>
        <v/>
      </c>
      <c r="B397" s="56"/>
      <c r="C397" s="56"/>
      <c r="D397" s="56"/>
      <c r="E397" s="56"/>
      <c r="F397" s="56"/>
      <c r="G397" s="56"/>
      <c r="H397" s="56"/>
      <c r="I397" s="56"/>
      <c r="J397" s="72" t="str">
        <f t="shared" si="13"/>
        <v/>
      </c>
      <c r="K397" s="56"/>
      <c r="L397" s="71" t="str">
        <f t="shared" si="12"/>
        <v/>
      </c>
      <c r="M397" s="71"/>
      <c r="N397" s="56"/>
      <c r="O397" s="56"/>
    </row>
    <row r="398" spans="1:15" x14ac:dyDescent="0.15">
      <c r="A398" s="56" t="str">
        <f>IF(B398="","",B398&amp;COUNTIF($B$3:B398,B398))</f>
        <v/>
      </c>
      <c r="B398" s="56"/>
      <c r="C398" s="56"/>
      <c r="D398" s="56"/>
      <c r="E398" s="56"/>
      <c r="F398" s="56"/>
      <c r="G398" s="56"/>
      <c r="H398" s="56"/>
      <c r="I398" s="56"/>
      <c r="J398" s="72" t="str">
        <f t="shared" si="13"/>
        <v/>
      </c>
      <c r="K398" s="56"/>
      <c r="L398" s="71" t="str">
        <f t="shared" si="12"/>
        <v/>
      </c>
      <c r="M398" s="71"/>
      <c r="N398" s="56"/>
      <c r="O398" s="56"/>
    </row>
    <row r="399" spans="1:15" x14ac:dyDescent="0.15">
      <c r="A399" s="56" t="str">
        <f>IF(B399="","",B399&amp;COUNTIF($B$3:B399,B399))</f>
        <v/>
      </c>
      <c r="B399" s="56"/>
      <c r="C399" s="56"/>
      <c r="D399" s="56"/>
      <c r="E399" s="56"/>
      <c r="F399" s="56"/>
      <c r="G399" s="56"/>
      <c r="H399" s="56"/>
      <c r="I399" s="56"/>
      <c r="J399" s="72" t="str">
        <f t="shared" si="13"/>
        <v/>
      </c>
      <c r="K399" s="56"/>
      <c r="L399" s="71" t="str">
        <f t="shared" si="12"/>
        <v/>
      </c>
      <c r="M399" s="71"/>
      <c r="N399" s="56"/>
      <c r="O399" s="56"/>
    </row>
    <row r="400" spans="1:15" x14ac:dyDescent="0.15">
      <c r="A400" s="56" t="str">
        <f>IF(B400="","",B400&amp;COUNTIF($B$3:B400,B400))</f>
        <v/>
      </c>
      <c r="B400" s="56"/>
      <c r="C400" s="56"/>
      <c r="D400" s="56"/>
      <c r="E400" s="56"/>
      <c r="F400" s="56"/>
      <c r="G400" s="56"/>
      <c r="H400" s="56"/>
      <c r="I400" s="56"/>
      <c r="J400" s="72" t="str">
        <f t="shared" si="13"/>
        <v/>
      </c>
      <c r="K400" s="56"/>
      <c r="L400" s="71" t="str">
        <f t="shared" si="12"/>
        <v/>
      </c>
      <c r="M400" s="71"/>
      <c r="N400" s="56"/>
      <c r="O400" s="56"/>
    </row>
    <row r="401" spans="1:15" x14ac:dyDescent="0.15">
      <c r="A401" s="56" t="str">
        <f>IF(B401="","",B401&amp;COUNTIF($B$3:B401,B401))</f>
        <v/>
      </c>
      <c r="B401" s="56"/>
      <c r="C401" s="56"/>
      <c r="D401" s="56"/>
      <c r="E401" s="56"/>
      <c r="F401" s="56"/>
      <c r="G401" s="56"/>
      <c r="H401" s="56"/>
      <c r="I401" s="56"/>
      <c r="J401" s="72" t="str">
        <f t="shared" si="13"/>
        <v/>
      </c>
      <c r="K401" s="56"/>
      <c r="L401" s="71" t="str">
        <f t="shared" si="12"/>
        <v/>
      </c>
      <c r="M401" s="71"/>
      <c r="N401" s="56"/>
      <c r="O401" s="56"/>
    </row>
    <row r="402" spans="1:15" x14ac:dyDescent="0.15">
      <c r="A402" s="56" t="str">
        <f>IF(B402="","",B402&amp;COUNTIF($B$3:B402,B402))</f>
        <v/>
      </c>
      <c r="B402" s="56"/>
      <c r="C402" s="56"/>
      <c r="D402" s="56"/>
      <c r="E402" s="56"/>
      <c r="F402" s="56"/>
      <c r="G402" s="56"/>
      <c r="H402" s="56"/>
      <c r="I402" s="56"/>
      <c r="J402" s="72" t="str">
        <f t="shared" si="13"/>
        <v/>
      </c>
      <c r="K402" s="56"/>
      <c r="L402" s="71" t="str">
        <f t="shared" si="12"/>
        <v/>
      </c>
      <c r="M402" s="71"/>
      <c r="N402" s="56"/>
      <c r="O402" s="56"/>
    </row>
    <row r="403" spans="1:15" x14ac:dyDescent="0.15">
      <c r="A403" s="56" t="str">
        <f>IF(B403="","",B403&amp;COUNTIF($B$3:B403,B403))</f>
        <v/>
      </c>
      <c r="B403" s="56"/>
      <c r="C403" s="56"/>
      <c r="D403" s="56"/>
      <c r="E403" s="56"/>
      <c r="F403" s="56"/>
      <c r="G403" s="56"/>
      <c r="H403" s="56"/>
      <c r="I403" s="56"/>
      <c r="J403" s="72" t="str">
        <f t="shared" si="13"/>
        <v/>
      </c>
      <c r="K403" s="56"/>
      <c r="L403" s="71" t="str">
        <f t="shared" si="12"/>
        <v/>
      </c>
      <c r="M403" s="71"/>
      <c r="N403" s="56"/>
      <c r="O403" s="56"/>
    </row>
    <row r="404" spans="1:15" x14ac:dyDescent="0.15">
      <c r="A404" s="56" t="str">
        <f>IF(B404="","",B404&amp;COUNTIF($B$3:B404,B404))</f>
        <v/>
      </c>
      <c r="B404" s="56"/>
      <c r="C404" s="56"/>
      <c r="D404" s="56"/>
      <c r="E404" s="56"/>
      <c r="F404" s="56"/>
      <c r="G404" s="56"/>
      <c r="H404" s="56"/>
      <c r="I404" s="56"/>
      <c r="J404" s="72" t="str">
        <f t="shared" si="13"/>
        <v/>
      </c>
      <c r="K404" s="56"/>
      <c r="L404" s="71" t="str">
        <f t="shared" si="12"/>
        <v/>
      </c>
      <c r="M404" s="71"/>
      <c r="N404" s="56"/>
      <c r="O404" s="56"/>
    </row>
    <row r="405" spans="1:15" x14ac:dyDescent="0.15">
      <c r="A405" s="56" t="str">
        <f>IF(B405="","",B405&amp;COUNTIF($B$3:B405,B405))</f>
        <v/>
      </c>
      <c r="B405" s="56"/>
      <c r="C405" s="56"/>
      <c r="D405" s="56"/>
      <c r="E405" s="56"/>
      <c r="F405" s="56"/>
      <c r="G405" s="56"/>
      <c r="H405" s="56"/>
      <c r="I405" s="56"/>
      <c r="J405" s="72" t="str">
        <f t="shared" si="13"/>
        <v/>
      </c>
      <c r="K405" s="56"/>
      <c r="L405" s="71" t="str">
        <f t="shared" si="12"/>
        <v/>
      </c>
      <c r="M405" s="71"/>
      <c r="N405" s="56"/>
      <c r="O405" s="56"/>
    </row>
    <row r="406" spans="1:15" x14ac:dyDescent="0.15">
      <c r="A406" s="56" t="str">
        <f>IF(B406="","",B406&amp;COUNTIF($B$3:B406,B406))</f>
        <v/>
      </c>
      <c r="B406" s="56"/>
      <c r="C406" s="56"/>
      <c r="D406" s="56"/>
      <c r="E406" s="56"/>
      <c r="F406" s="56"/>
      <c r="G406" s="56"/>
      <c r="H406" s="56"/>
      <c r="I406" s="56"/>
      <c r="J406" s="72" t="str">
        <f t="shared" si="13"/>
        <v/>
      </c>
      <c r="K406" s="56"/>
      <c r="L406" s="71" t="str">
        <f t="shared" si="12"/>
        <v/>
      </c>
      <c r="M406" s="71"/>
      <c r="N406" s="56"/>
      <c r="O406" s="56"/>
    </row>
    <row r="407" spans="1:15" x14ac:dyDescent="0.15">
      <c r="A407" s="56" t="str">
        <f>IF(B407="","",B407&amp;COUNTIF($B$3:B407,B407))</f>
        <v/>
      </c>
      <c r="B407" s="56"/>
      <c r="C407" s="56"/>
      <c r="D407" s="56"/>
      <c r="E407" s="56"/>
      <c r="F407" s="56"/>
      <c r="G407" s="56"/>
      <c r="H407" s="56"/>
      <c r="I407" s="56"/>
      <c r="J407" s="72" t="str">
        <f t="shared" si="13"/>
        <v/>
      </c>
      <c r="K407" s="56"/>
      <c r="L407" s="71" t="str">
        <f t="shared" si="12"/>
        <v/>
      </c>
      <c r="M407" s="71"/>
      <c r="N407" s="56"/>
      <c r="O407" s="56"/>
    </row>
    <row r="408" spans="1:15" x14ac:dyDescent="0.15">
      <c r="A408" s="56" t="str">
        <f>IF(B408="","",B408&amp;COUNTIF($B$3:B408,B408))</f>
        <v/>
      </c>
      <c r="B408" s="56"/>
      <c r="C408" s="56"/>
      <c r="D408" s="56"/>
      <c r="E408" s="56"/>
      <c r="F408" s="56"/>
      <c r="G408" s="56"/>
      <c r="H408" s="56"/>
      <c r="I408" s="56"/>
      <c r="J408" s="72" t="str">
        <f t="shared" si="13"/>
        <v/>
      </c>
      <c r="K408" s="56"/>
      <c r="L408" s="71" t="str">
        <f t="shared" si="12"/>
        <v/>
      </c>
      <c r="M408" s="71"/>
      <c r="N408" s="56"/>
      <c r="O408" s="56"/>
    </row>
    <row r="409" spans="1:15" x14ac:dyDescent="0.15">
      <c r="A409" s="56" t="str">
        <f>IF(B409="","",B409&amp;COUNTIF($B$3:B409,B409))</f>
        <v/>
      </c>
      <c r="B409" s="56"/>
      <c r="C409" s="56"/>
      <c r="D409" s="56"/>
      <c r="E409" s="56"/>
      <c r="F409" s="56"/>
      <c r="G409" s="56"/>
      <c r="H409" s="56"/>
      <c r="I409" s="56"/>
      <c r="J409" s="72" t="str">
        <f t="shared" si="13"/>
        <v/>
      </c>
      <c r="K409" s="56"/>
      <c r="L409" s="71" t="str">
        <f t="shared" si="12"/>
        <v/>
      </c>
      <c r="M409" s="71"/>
      <c r="N409" s="56"/>
      <c r="O409" s="56"/>
    </row>
    <row r="410" spans="1:15" x14ac:dyDescent="0.15">
      <c r="A410" s="56" t="str">
        <f>IF(B410="","",B410&amp;COUNTIF($B$3:B410,B410))</f>
        <v/>
      </c>
      <c r="B410" s="56"/>
      <c r="C410" s="56"/>
      <c r="D410" s="56"/>
      <c r="E410" s="56"/>
      <c r="F410" s="56"/>
      <c r="G410" s="56"/>
      <c r="H410" s="56"/>
      <c r="I410" s="56"/>
      <c r="J410" s="72" t="str">
        <f t="shared" si="13"/>
        <v/>
      </c>
      <c r="K410" s="56"/>
      <c r="L410" s="71" t="str">
        <f t="shared" si="12"/>
        <v/>
      </c>
      <c r="M410" s="71"/>
      <c r="N410" s="56"/>
      <c r="O410" s="56"/>
    </row>
    <row r="411" spans="1:15" x14ac:dyDescent="0.15">
      <c r="A411" s="56" t="str">
        <f>IF(B411="","",B411&amp;COUNTIF($B$3:B411,B411))</f>
        <v/>
      </c>
      <c r="B411" s="56"/>
      <c r="C411" s="56"/>
      <c r="D411" s="56"/>
      <c r="E411" s="56"/>
      <c r="F411" s="56"/>
      <c r="G411" s="56"/>
      <c r="H411" s="56"/>
      <c r="I411" s="56"/>
      <c r="J411" s="72" t="str">
        <f t="shared" si="13"/>
        <v/>
      </c>
      <c r="K411" s="56"/>
      <c r="L411" s="71" t="str">
        <f t="shared" si="12"/>
        <v/>
      </c>
      <c r="M411" s="71"/>
      <c r="N411" s="56"/>
      <c r="O411" s="56"/>
    </row>
    <row r="412" spans="1:15" x14ac:dyDescent="0.15">
      <c r="A412" s="56" t="str">
        <f>IF(B412="","",B412&amp;COUNTIF($B$3:B412,B412))</f>
        <v/>
      </c>
      <c r="B412" s="56"/>
      <c r="C412" s="56"/>
      <c r="D412" s="56"/>
      <c r="E412" s="56"/>
      <c r="F412" s="56"/>
      <c r="G412" s="56"/>
      <c r="H412" s="56"/>
      <c r="I412" s="56"/>
      <c r="J412" s="72" t="str">
        <f t="shared" si="13"/>
        <v/>
      </c>
      <c r="K412" s="56"/>
      <c r="L412" s="71" t="str">
        <f t="shared" si="12"/>
        <v/>
      </c>
      <c r="M412" s="71"/>
      <c r="N412" s="56"/>
      <c r="O412" s="56"/>
    </row>
    <row r="413" spans="1:15" x14ac:dyDescent="0.15">
      <c r="A413" s="56" t="str">
        <f>IF(B413="","",B413&amp;COUNTIF($B$3:B413,B413))</f>
        <v/>
      </c>
      <c r="B413" s="56"/>
      <c r="C413" s="56"/>
      <c r="D413" s="56"/>
      <c r="E413" s="56"/>
      <c r="F413" s="56"/>
      <c r="G413" s="56"/>
      <c r="H413" s="56"/>
      <c r="I413" s="56"/>
      <c r="J413" s="72" t="str">
        <f t="shared" si="13"/>
        <v/>
      </c>
      <c r="K413" s="56"/>
      <c r="L413" s="71" t="str">
        <f t="shared" si="12"/>
        <v/>
      </c>
      <c r="M413" s="71"/>
      <c r="N413" s="56"/>
      <c r="O413" s="56"/>
    </row>
    <row r="414" spans="1:15" x14ac:dyDescent="0.15">
      <c r="A414" s="56" t="str">
        <f>IF(B414="","",B414&amp;COUNTIF($B$3:B414,B414))</f>
        <v/>
      </c>
      <c r="B414" s="56"/>
      <c r="C414" s="56"/>
      <c r="D414" s="56"/>
      <c r="E414" s="56"/>
      <c r="F414" s="56"/>
      <c r="G414" s="56"/>
      <c r="H414" s="56"/>
      <c r="I414" s="56"/>
      <c r="J414" s="72" t="str">
        <f t="shared" si="13"/>
        <v/>
      </c>
      <c r="K414" s="56"/>
      <c r="L414" s="71" t="str">
        <f t="shared" si="12"/>
        <v/>
      </c>
      <c r="M414" s="71"/>
      <c r="N414" s="56"/>
      <c r="O414" s="56"/>
    </row>
    <row r="415" spans="1:15" x14ac:dyDescent="0.15">
      <c r="A415" s="56" t="str">
        <f>IF(B415="","",B415&amp;COUNTIF($B$3:B415,B415))</f>
        <v/>
      </c>
      <c r="B415" s="56"/>
      <c r="C415" s="56"/>
      <c r="D415" s="56"/>
      <c r="E415" s="56"/>
      <c r="F415" s="56"/>
      <c r="G415" s="56"/>
      <c r="H415" s="56"/>
      <c r="I415" s="56"/>
      <c r="J415" s="72" t="str">
        <f t="shared" si="13"/>
        <v/>
      </c>
      <c r="K415" s="56"/>
      <c r="L415" s="71" t="str">
        <f t="shared" si="12"/>
        <v/>
      </c>
      <c r="M415" s="71"/>
      <c r="N415" s="56"/>
      <c r="O415" s="56"/>
    </row>
    <row r="416" spans="1:15" x14ac:dyDescent="0.15">
      <c r="A416" s="56" t="str">
        <f>IF(B416="","",B416&amp;COUNTIF($B$3:B416,B416))</f>
        <v/>
      </c>
      <c r="B416" s="56"/>
      <c r="C416" s="56"/>
      <c r="D416" s="56"/>
      <c r="E416" s="56"/>
      <c r="F416" s="56"/>
      <c r="G416" s="56"/>
      <c r="H416" s="56"/>
      <c r="I416" s="56"/>
      <c r="J416" s="72" t="str">
        <f t="shared" si="13"/>
        <v/>
      </c>
      <c r="K416" s="56"/>
      <c r="L416" s="71" t="str">
        <f t="shared" si="12"/>
        <v/>
      </c>
      <c r="M416" s="71"/>
      <c r="N416" s="56"/>
      <c r="O416" s="56"/>
    </row>
    <row r="417" spans="1:15" x14ac:dyDescent="0.15">
      <c r="A417" s="56" t="str">
        <f>IF(B417="","",B417&amp;COUNTIF($B$3:B417,B417))</f>
        <v/>
      </c>
      <c r="B417" s="56"/>
      <c r="C417" s="56"/>
      <c r="D417" s="56"/>
      <c r="E417" s="56"/>
      <c r="F417" s="56"/>
      <c r="G417" s="56"/>
      <c r="H417" s="56"/>
      <c r="I417" s="56"/>
      <c r="J417" s="72" t="str">
        <f t="shared" si="13"/>
        <v/>
      </c>
      <c r="K417" s="56"/>
      <c r="L417" s="71" t="str">
        <f t="shared" si="12"/>
        <v/>
      </c>
      <c r="M417" s="71"/>
      <c r="N417" s="56"/>
      <c r="O417" s="56"/>
    </row>
    <row r="418" spans="1:15" x14ac:dyDescent="0.15">
      <c r="A418" s="56" t="str">
        <f>IF(B418="","",B418&amp;COUNTIF($B$3:B418,B418))</f>
        <v/>
      </c>
      <c r="B418" s="56"/>
      <c r="C418" s="56"/>
      <c r="D418" s="56"/>
      <c r="E418" s="56"/>
      <c r="F418" s="56"/>
      <c r="G418" s="56"/>
      <c r="H418" s="56"/>
      <c r="I418" s="56"/>
      <c r="J418" s="72" t="str">
        <f t="shared" si="13"/>
        <v/>
      </c>
      <c r="K418" s="56"/>
      <c r="L418" s="71" t="str">
        <f t="shared" si="12"/>
        <v/>
      </c>
      <c r="M418" s="71"/>
      <c r="N418" s="56"/>
      <c r="O418" s="56"/>
    </row>
    <row r="419" spans="1:15" x14ac:dyDescent="0.15">
      <c r="A419" s="56" t="str">
        <f>IF(B419="","",B419&amp;COUNTIF($B$3:B419,B419))</f>
        <v/>
      </c>
      <c r="B419" s="56"/>
      <c r="C419" s="56"/>
      <c r="D419" s="56"/>
      <c r="E419" s="56"/>
      <c r="F419" s="56"/>
      <c r="G419" s="56"/>
      <c r="H419" s="56"/>
      <c r="I419" s="56"/>
      <c r="J419" s="72" t="str">
        <f t="shared" si="13"/>
        <v/>
      </c>
      <c r="K419" s="56"/>
      <c r="L419" s="71" t="str">
        <f t="shared" si="12"/>
        <v/>
      </c>
      <c r="M419" s="71"/>
      <c r="N419" s="56"/>
      <c r="O419" s="56"/>
    </row>
    <row r="420" spans="1:15" x14ac:dyDescent="0.15">
      <c r="A420" s="56" t="str">
        <f>IF(B420="","",B420&amp;COUNTIF($B$3:B420,B420))</f>
        <v/>
      </c>
      <c r="B420" s="56"/>
      <c r="C420" s="56"/>
      <c r="D420" s="56"/>
      <c r="E420" s="56"/>
      <c r="F420" s="56"/>
      <c r="G420" s="56"/>
      <c r="H420" s="56"/>
      <c r="I420" s="56"/>
      <c r="J420" s="72" t="str">
        <f t="shared" si="13"/>
        <v/>
      </c>
      <c r="K420" s="56"/>
      <c r="L420" s="71" t="str">
        <f t="shared" si="12"/>
        <v/>
      </c>
      <c r="M420" s="71"/>
      <c r="N420" s="56"/>
      <c r="O420" s="56"/>
    </row>
    <row r="421" spans="1:15" x14ac:dyDescent="0.15">
      <c r="A421" s="56" t="str">
        <f>IF(B421="","",B421&amp;COUNTIF($B$3:B421,B421))</f>
        <v/>
      </c>
      <c r="B421" s="56"/>
      <c r="C421" s="56"/>
      <c r="D421" s="56"/>
      <c r="E421" s="56"/>
      <c r="F421" s="56"/>
      <c r="G421" s="56"/>
      <c r="H421" s="56"/>
      <c r="I421" s="56"/>
      <c r="J421" s="72" t="str">
        <f t="shared" si="13"/>
        <v/>
      </c>
      <c r="K421" s="56"/>
      <c r="L421" s="71" t="str">
        <f t="shared" si="12"/>
        <v/>
      </c>
      <c r="M421" s="71"/>
      <c r="N421" s="56"/>
      <c r="O421" s="56"/>
    </row>
    <row r="422" spans="1:15" x14ac:dyDescent="0.15">
      <c r="A422" s="56" t="str">
        <f>IF(B422="","",B422&amp;COUNTIF($B$3:B422,B422))</f>
        <v/>
      </c>
      <c r="B422" s="56"/>
      <c r="C422" s="56"/>
      <c r="D422" s="56"/>
      <c r="E422" s="56"/>
      <c r="F422" s="56"/>
      <c r="G422" s="56"/>
      <c r="H422" s="56"/>
      <c r="I422" s="56"/>
      <c r="J422" s="72" t="str">
        <f t="shared" si="13"/>
        <v/>
      </c>
      <c r="K422" s="56"/>
      <c r="L422" s="71" t="str">
        <f t="shared" si="12"/>
        <v/>
      </c>
      <c r="M422" s="71"/>
      <c r="N422" s="56"/>
      <c r="O422" s="56"/>
    </row>
    <row r="423" spans="1:15" x14ac:dyDescent="0.15">
      <c r="A423" s="56" t="str">
        <f>IF(B423="","",B423&amp;COUNTIF($B$3:B423,B423))</f>
        <v/>
      </c>
      <c r="B423" s="56"/>
      <c r="C423" s="56"/>
      <c r="D423" s="56"/>
      <c r="E423" s="56"/>
      <c r="F423" s="56"/>
      <c r="G423" s="56"/>
      <c r="H423" s="56"/>
      <c r="I423" s="56"/>
      <c r="J423" s="72" t="str">
        <f t="shared" si="13"/>
        <v/>
      </c>
      <c r="K423" s="56"/>
      <c r="L423" s="71" t="str">
        <f t="shared" si="12"/>
        <v/>
      </c>
      <c r="M423" s="71"/>
      <c r="N423" s="56"/>
      <c r="O423" s="56"/>
    </row>
    <row r="424" spans="1:15" x14ac:dyDescent="0.15">
      <c r="A424" s="56" t="str">
        <f>IF(B424="","",B424&amp;COUNTIF($B$3:B424,B424))</f>
        <v/>
      </c>
      <c r="B424" s="56"/>
      <c r="C424" s="56"/>
      <c r="D424" s="56"/>
      <c r="E424" s="56"/>
      <c r="F424" s="56"/>
      <c r="G424" s="56"/>
      <c r="H424" s="56"/>
      <c r="I424" s="56"/>
      <c r="J424" s="72" t="str">
        <f t="shared" si="13"/>
        <v/>
      </c>
      <c r="K424" s="56"/>
      <c r="L424" s="71" t="str">
        <f t="shared" si="12"/>
        <v/>
      </c>
      <c r="M424" s="71"/>
      <c r="N424" s="56"/>
      <c r="O424" s="56"/>
    </row>
    <row r="425" spans="1:15" x14ac:dyDescent="0.15">
      <c r="A425" s="56" t="str">
        <f>IF(B425="","",B425&amp;COUNTIF($B$3:B425,B425))</f>
        <v/>
      </c>
      <c r="B425" s="56"/>
      <c r="C425" s="56"/>
      <c r="D425" s="56"/>
      <c r="E425" s="56"/>
      <c r="F425" s="56"/>
      <c r="G425" s="56"/>
      <c r="H425" s="56"/>
      <c r="I425" s="56"/>
      <c r="J425" s="72" t="str">
        <f t="shared" si="13"/>
        <v/>
      </c>
      <c r="K425" s="56"/>
      <c r="L425" s="71" t="str">
        <f t="shared" si="12"/>
        <v/>
      </c>
      <c r="M425" s="71"/>
      <c r="N425" s="56"/>
      <c r="O425" s="56"/>
    </row>
    <row r="426" spans="1:15" x14ac:dyDescent="0.15">
      <c r="A426" s="56" t="str">
        <f>IF(B426="","",B426&amp;COUNTIF($B$3:B426,B426))</f>
        <v/>
      </c>
      <c r="B426" s="56"/>
      <c r="C426" s="56"/>
      <c r="D426" s="56"/>
      <c r="E426" s="56"/>
      <c r="F426" s="56"/>
      <c r="G426" s="56"/>
      <c r="H426" s="56"/>
      <c r="I426" s="56"/>
      <c r="J426" s="72" t="str">
        <f t="shared" si="13"/>
        <v/>
      </c>
      <c r="K426" s="56"/>
      <c r="L426" s="71" t="str">
        <f t="shared" si="12"/>
        <v/>
      </c>
      <c r="M426" s="71"/>
      <c r="N426" s="56"/>
      <c r="O426" s="56"/>
    </row>
    <row r="427" spans="1:15" x14ac:dyDescent="0.15">
      <c r="A427" s="56" t="str">
        <f>IF(B427="","",B427&amp;COUNTIF($B$3:B427,B427))</f>
        <v/>
      </c>
      <c r="B427" s="56"/>
      <c r="C427" s="56"/>
      <c r="D427" s="56"/>
      <c r="E427" s="56"/>
      <c r="F427" s="56"/>
      <c r="G427" s="56"/>
      <c r="H427" s="56"/>
      <c r="I427" s="56"/>
      <c r="J427" s="72" t="str">
        <f t="shared" si="13"/>
        <v/>
      </c>
      <c r="K427" s="56"/>
      <c r="L427" s="71" t="str">
        <f t="shared" si="12"/>
        <v/>
      </c>
      <c r="M427" s="71"/>
      <c r="N427" s="56"/>
      <c r="O427" s="56"/>
    </row>
    <row r="428" spans="1:15" x14ac:dyDescent="0.15">
      <c r="A428" s="56" t="str">
        <f>IF(B428="","",B428&amp;COUNTIF($B$3:B428,B428))</f>
        <v/>
      </c>
      <c r="B428" s="56"/>
      <c r="C428" s="56"/>
      <c r="D428" s="56"/>
      <c r="E428" s="56"/>
      <c r="F428" s="56"/>
      <c r="G428" s="56"/>
      <c r="H428" s="56"/>
      <c r="I428" s="56"/>
      <c r="J428" s="72" t="str">
        <f t="shared" si="13"/>
        <v/>
      </c>
      <c r="K428" s="56"/>
      <c r="L428" s="71" t="str">
        <f t="shared" si="12"/>
        <v/>
      </c>
      <c r="M428" s="71"/>
      <c r="N428" s="56"/>
      <c r="O428" s="56"/>
    </row>
    <row r="429" spans="1:15" x14ac:dyDescent="0.15">
      <c r="A429" s="56" t="str">
        <f>IF(B429="","",B429&amp;COUNTIF($B$3:B429,B429))</f>
        <v/>
      </c>
      <c r="B429" s="56"/>
      <c r="C429" s="56"/>
      <c r="D429" s="56"/>
      <c r="E429" s="56"/>
      <c r="F429" s="56"/>
      <c r="G429" s="56"/>
      <c r="H429" s="56"/>
      <c r="I429" s="56"/>
      <c r="J429" s="72" t="str">
        <f t="shared" si="13"/>
        <v/>
      </c>
      <c r="K429" s="56"/>
      <c r="L429" s="71" t="str">
        <f t="shared" si="12"/>
        <v/>
      </c>
      <c r="M429" s="71"/>
      <c r="N429" s="56"/>
      <c r="O429" s="56"/>
    </row>
    <row r="430" spans="1:15" x14ac:dyDescent="0.15">
      <c r="A430" s="56" t="str">
        <f>IF(B430="","",B430&amp;COUNTIF($B$3:B430,B430))</f>
        <v/>
      </c>
      <c r="B430" s="56"/>
      <c r="C430" s="56"/>
      <c r="D430" s="56"/>
      <c r="E430" s="56"/>
      <c r="F430" s="56"/>
      <c r="G430" s="56"/>
      <c r="H430" s="56"/>
      <c r="I430" s="56"/>
      <c r="J430" s="72" t="str">
        <f t="shared" si="13"/>
        <v/>
      </c>
      <c r="K430" s="56"/>
      <c r="L430" s="71" t="str">
        <f t="shared" si="12"/>
        <v/>
      </c>
      <c r="M430" s="71"/>
      <c r="N430" s="56"/>
      <c r="O430" s="56"/>
    </row>
    <row r="431" spans="1:15" x14ac:dyDescent="0.15">
      <c r="A431" s="56" t="str">
        <f>IF(B431="","",B431&amp;COUNTIF($B$3:B431,B431))</f>
        <v/>
      </c>
      <c r="B431" s="56"/>
      <c r="C431" s="56"/>
      <c r="D431" s="56"/>
      <c r="E431" s="56"/>
      <c r="F431" s="56"/>
      <c r="G431" s="56"/>
      <c r="H431" s="56"/>
      <c r="I431" s="56"/>
      <c r="J431" s="72" t="str">
        <f t="shared" si="13"/>
        <v/>
      </c>
      <c r="K431" s="56"/>
      <c r="L431" s="71" t="str">
        <f t="shared" si="12"/>
        <v/>
      </c>
      <c r="M431" s="71"/>
      <c r="N431" s="56"/>
      <c r="O431" s="56"/>
    </row>
    <row r="432" spans="1:15" x14ac:dyDescent="0.15">
      <c r="A432" s="56" t="str">
        <f>IF(B432="","",B432&amp;COUNTIF($B$3:B432,B432))</f>
        <v/>
      </c>
      <c r="B432" s="56"/>
      <c r="C432" s="56"/>
      <c r="D432" s="56"/>
      <c r="E432" s="56"/>
      <c r="F432" s="56"/>
      <c r="G432" s="56"/>
      <c r="H432" s="56"/>
      <c r="I432" s="56"/>
      <c r="J432" s="72" t="str">
        <f t="shared" si="13"/>
        <v/>
      </c>
      <c r="K432" s="56"/>
      <c r="L432" s="71" t="str">
        <f t="shared" si="12"/>
        <v/>
      </c>
      <c r="M432" s="71"/>
      <c r="N432" s="56"/>
      <c r="O432" s="56"/>
    </row>
    <row r="433" spans="1:15" x14ac:dyDescent="0.15">
      <c r="A433" s="56" t="str">
        <f>IF(B433="","",B433&amp;COUNTIF($B$3:B433,B433))</f>
        <v/>
      </c>
      <c r="B433" s="56"/>
      <c r="C433" s="56"/>
      <c r="D433" s="56"/>
      <c r="E433" s="56"/>
      <c r="F433" s="56"/>
      <c r="G433" s="56"/>
      <c r="H433" s="56"/>
      <c r="I433" s="56"/>
      <c r="J433" s="72" t="str">
        <f t="shared" si="13"/>
        <v/>
      </c>
      <c r="K433" s="56"/>
      <c r="L433" s="71" t="str">
        <f t="shared" si="12"/>
        <v/>
      </c>
      <c r="M433" s="71"/>
      <c r="N433" s="56"/>
      <c r="O433" s="56"/>
    </row>
    <row r="434" spans="1:15" x14ac:dyDescent="0.15">
      <c r="A434" s="56" t="str">
        <f>IF(B434="","",B434&amp;COUNTIF($B$3:B434,B434))</f>
        <v/>
      </c>
      <c r="B434" s="56"/>
      <c r="C434" s="56"/>
      <c r="D434" s="56"/>
      <c r="E434" s="56"/>
      <c r="F434" s="56"/>
      <c r="G434" s="56"/>
      <c r="H434" s="56"/>
      <c r="I434" s="56"/>
      <c r="J434" s="72" t="str">
        <f t="shared" si="13"/>
        <v/>
      </c>
      <c r="K434" s="56"/>
      <c r="L434" s="71" t="str">
        <f t="shared" si="12"/>
        <v/>
      </c>
      <c r="M434" s="71"/>
      <c r="N434" s="56"/>
      <c r="O434" s="56"/>
    </row>
    <row r="435" spans="1:15" x14ac:dyDescent="0.15">
      <c r="A435" s="56" t="str">
        <f>IF(B435="","",B435&amp;COUNTIF($B$3:B435,B435))</f>
        <v/>
      </c>
      <c r="B435" s="56"/>
      <c r="C435" s="56"/>
      <c r="D435" s="56"/>
      <c r="E435" s="56"/>
      <c r="F435" s="56"/>
      <c r="G435" s="56"/>
      <c r="H435" s="56"/>
      <c r="I435" s="56"/>
      <c r="J435" s="72" t="str">
        <f t="shared" si="13"/>
        <v/>
      </c>
      <c r="K435" s="56"/>
      <c r="L435" s="71" t="str">
        <f t="shared" si="12"/>
        <v/>
      </c>
      <c r="M435" s="71"/>
      <c r="N435" s="56"/>
      <c r="O435" s="56"/>
    </row>
    <row r="436" spans="1:15" x14ac:dyDescent="0.15">
      <c r="A436" s="56" t="str">
        <f>IF(B436="","",B436&amp;COUNTIF($B$3:B436,B436))</f>
        <v/>
      </c>
      <c r="B436" s="56"/>
      <c r="C436" s="56"/>
      <c r="D436" s="56"/>
      <c r="E436" s="56"/>
      <c r="F436" s="56"/>
      <c r="G436" s="56"/>
      <c r="H436" s="56"/>
      <c r="I436" s="56"/>
      <c r="J436" s="72" t="str">
        <f t="shared" si="13"/>
        <v/>
      </c>
      <c r="K436" s="56"/>
      <c r="L436" s="71" t="str">
        <f t="shared" si="12"/>
        <v/>
      </c>
      <c r="M436" s="71"/>
      <c r="N436" s="56"/>
      <c r="O436" s="56"/>
    </row>
    <row r="437" spans="1:15" x14ac:dyDescent="0.15">
      <c r="A437" s="56" t="str">
        <f>IF(B437="","",B437&amp;COUNTIF($B$3:B437,B437))</f>
        <v/>
      </c>
      <c r="B437" s="56"/>
      <c r="C437" s="56"/>
      <c r="D437" s="56"/>
      <c r="E437" s="56"/>
      <c r="F437" s="56"/>
      <c r="G437" s="56"/>
      <c r="H437" s="56"/>
      <c r="I437" s="56"/>
      <c r="J437" s="72" t="str">
        <f t="shared" si="13"/>
        <v/>
      </c>
      <c r="K437" s="56"/>
      <c r="L437" s="71" t="str">
        <f t="shared" si="12"/>
        <v/>
      </c>
      <c r="M437" s="71"/>
      <c r="N437" s="56"/>
      <c r="O437" s="56"/>
    </row>
    <row r="438" spans="1:15" x14ac:dyDescent="0.15">
      <c r="A438" s="56" t="str">
        <f>IF(B438="","",B438&amp;COUNTIF($B$3:B438,B438))</f>
        <v/>
      </c>
      <c r="B438" s="56"/>
      <c r="C438" s="56"/>
      <c r="D438" s="56"/>
      <c r="E438" s="56"/>
      <c r="F438" s="56"/>
      <c r="G438" s="56"/>
      <c r="H438" s="56"/>
      <c r="I438" s="56"/>
      <c r="J438" s="72" t="str">
        <f t="shared" si="13"/>
        <v/>
      </c>
      <c r="K438" s="56"/>
      <c r="L438" s="71" t="str">
        <f t="shared" si="12"/>
        <v/>
      </c>
      <c r="M438" s="71"/>
      <c r="N438" s="56"/>
      <c r="O438" s="56"/>
    </row>
    <row r="439" spans="1:15" x14ac:dyDescent="0.15">
      <c r="A439" s="56" t="str">
        <f>IF(B439="","",B439&amp;COUNTIF($B$3:B439,B439))</f>
        <v/>
      </c>
      <c r="B439" s="56"/>
      <c r="C439" s="56"/>
      <c r="D439" s="56"/>
      <c r="E439" s="56"/>
      <c r="F439" s="56"/>
      <c r="G439" s="56"/>
      <c r="H439" s="56"/>
      <c r="I439" s="56"/>
      <c r="J439" s="72" t="str">
        <f t="shared" si="13"/>
        <v/>
      </c>
      <c r="K439" s="56"/>
      <c r="L439" s="71" t="str">
        <f t="shared" si="12"/>
        <v/>
      </c>
      <c r="M439" s="71"/>
      <c r="N439" s="56"/>
      <c r="O439" s="56"/>
    </row>
    <row r="440" spans="1:15" x14ac:dyDescent="0.15">
      <c r="A440" s="56" t="str">
        <f>IF(B440="","",B440&amp;COUNTIF($B$3:B440,B440))</f>
        <v/>
      </c>
      <c r="B440" s="56"/>
      <c r="C440" s="56"/>
      <c r="D440" s="56"/>
      <c r="E440" s="56"/>
      <c r="F440" s="56"/>
      <c r="G440" s="56"/>
      <c r="H440" s="56"/>
      <c r="I440" s="56"/>
      <c r="J440" s="72" t="str">
        <f t="shared" si="13"/>
        <v/>
      </c>
      <c r="K440" s="56"/>
      <c r="L440" s="71" t="str">
        <f t="shared" si="12"/>
        <v/>
      </c>
      <c r="M440" s="71"/>
      <c r="N440" s="56"/>
      <c r="O440" s="56"/>
    </row>
    <row r="441" spans="1:15" x14ac:dyDescent="0.15">
      <c r="A441" s="56" t="str">
        <f>IF(B441="","",B441&amp;COUNTIF($B$3:B441,B441))</f>
        <v/>
      </c>
      <c r="B441" s="56"/>
      <c r="C441" s="56"/>
      <c r="D441" s="56"/>
      <c r="E441" s="56"/>
      <c r="F441" s="56"/>
      <c r="G441" s="56"/>
      <c r="H441" s="56"/>
      <c r="I441" s="56"/>
      <c r="J441" s="72" t="str">
        <f t="shared" si="13"/>
        <v/>
      </c>
      <c r="K441" s="56"/>
      <c r="L441" s="71" t="str">
        <f t="shared" si="12"/>
        <v/>
      </c>
      <c r="M441" s="71"/>
      <c r="N441" s="56"/>
      <c r="O441" s="56"/>
    </row>
    <row r="442" spans="1:15" x14ac:dyDescent="0.15">
      <c r="A442" s="56" t="str">
        <f>IF(B442="","",B442&amp;COUNTIF($B$3:B442,B442))</f>
        <v/>
      </c>
      <c r="B442" s="56"/>
      <c r="C442" s="56"/>
      <c r="D442" s="56"/>
      <c r="E442" s="56"/>
      <c r="F442" s="56"/>
      <c r="G442" s="56"/>
      <c r="H442" s="56"/>
      <c r="I442" s="56"/>
      <c r="J442" s="72" t="str">
        <f t="shared" si="13"/>
        <v/>
      </c>
      <c r="K442" s="56"/>
      <c r="L442" s="71" t="str">
        <f t="shared" si="12"/>
        <v/>
      </c>
      <c r="M442" s="71"/>
      <c r="N442" s="56"/>
      <c r="O442" s="56"/>
    </row>
    <row r="443" spans="1:15" x14ac:dyDescent="0.15">
      <c r="A443" s="56" t="str">
        <f>IF(B443="","",B443&amp;COUNTIF($B$3:B443,B443))</f>
        <v/>
      </c>
      <c r="B443" s="56"/>
      <c r="C443" s="56"/>
      <c r="D443" s="56"/>
      <c r="E443" s="56"/>
      <c r="F443" s="56"/>
      <c r="G443" s="56"/>
      <c r="H443" s="56"/>
      <c r="I443" s="56"/>
      <c r="J443" s="72" t="str">
        <f t="shared" si="13"/>
        <v/>
      </c>
      <c r="K443" s="56"/>
      <c r="L443" s="71" t="str">
        <f t="shared" si="12"/>
        <v/>
      </c>
      <c r="M443" s="71"/>
      <c r="N443" s="56"/>
      <c r="O443" s="56"/>
    </row>
    <row r="444" spans="1:15" x14ac:dyDescent="0.15">
      <c r="A444" s="56" t="str">
        <f>IF(B444="","",B444&amp;COUNTIF($B$3:B444,B444))</f>
        <v/>
      </c>
      <c r="B444" s="56"/>
      <c r="C444" s="56"/>
      <c r="D444" s="56"/>
      <c r="E444" s="56"/>
      <c r="F444" s="56"/>
      <c r="G444" s="56"/>
      <c r="H444" s="56"/>
      <c r="I444" s="56"/>
      <c r="J444" s="72" t="str">
        <f t="shared" si="13"/>
        <v/>
      </c>
      <c r="K444" s="56"/>
      <c r="L444" s="71" t="str">
        <f t="shared" si="12"/>
        <v/>
      </c>
      <c r="M444" s="71"/>
      <c r="N444" s="56"/>
      <c r="O444" s="56"/>
    </row>
    <row r="445" spans="1:15" x14ac:dyDescent="0.15">
      <c r="A445" s="56" t="str">
        <f>IF(B445="","",B445&amp;COUNTIF($B$3:B445,B445))</f>
        <v/>
      </c>
      <c r="B445" s="56"/>
      <c r="C445" s="56"/>
      <c r="D445" s="56"/>
      <c r="E445" s="56"/>
      <c r="F445" s="56"/>
      <c r="G445" s="56"/>
      <c r="H445" s="56"/>
      <c r="I445" s="56"/>
      <c r="J445" s="72" t="str">
        <f t="shared" si="13"/>
        <v/>
      </c>
      <c r="K445" s="56"/>
      <c r="L445" s="71" t="str">
        <f t="shared" si="12"/>
        <v/>
      </c>
      <c r="M445" s="71"/>
      <c r="N445" s="56"/>
      <c r="O445" s="56"/>
    </row>
    <row r="446" spans="1:15" x14ac:dyDescent="0.15">
      <c r="A446" s="56" t="str">
        <f>IF(B446="","",B446&amp;COUNTIF($B$3:B446,B446))</f>
        <v/>
      </c>
      <c r="B446" s="56"/>
      <c r="C446" s="56"/>
      <c r="D446" s="56"/>
      <c r="E446" s="56"/>
      <c r="F446" s="56"/>
      <c r="G446" s="56"/>
      <c r="H446" s="56"/>
      <c r="I446" s="56"/>
      <c r="J446" s="72" t="str">
        <f t="shared" si="13"/>
        <v/>
      </c>
      <c r="K446" s="56"/>
      <c r="L446" s="71" t="str">
        <f t="shared" si="12"/>
        <v/>
      </c>
      <c r="M446" s="71"/>
      <c r="N446" s="56"/>
      <c r="O446" s="56"/>
    </row>
    <row r="447" spans="1:15" x14ac:dyDescent="0.15">
      <c r="A447" s="56" t="str">
        <f>IF(B447="","",B447&amp;COUNTIF($B$3:B447,B447))</f>
        <v/>
      </c>
      <c r="B447" s="56"/>
      <c r="C447" s="56"/>
      <c r="D447" s="56"/>
      <c r="E447" s="56"/>
      <c r="F447" s="56"/>
      <c r="G447" s="56"/>
      <c r="H447" s="56"/>
      <c r="I447" s="56"/>
      <c r="J447" s="72" t="str">
        <f t="shared" si="13"/>
        <v/>
      </c>
      <c r="K447" s="56"/>
      <c r="L447" s="71" t="str">
        <f t="shared" si="12"/>
        <v/>
      </c>
      <c r="M447" s="71"/>
      <c r="N447" s="56"/>
      <c r="O447" s="56"/>
    </row>
    <row r="448" spans="1:15" x14ac:dyDescent="0.15">
      <c r="A448" s="56" t="str">
        <f>IF(B448="","",B448&amp;COUNTIF($B$3:B448,B448))</f>
        <v/>
      </c>
      <c r="B448" s="56"/>
      <c r="C448" s="56"/>
      <c r="D448" s="56"/>
      <c r="E448" s="56"/>
      <c r="F448" s="56"/>
      <c r="G448" s="56"/>
      <c r="H448" s="56"/>
      <c r="I448" s="56"/>
      <c r="J448" s="72" t="str">
        <f t="shared" si="13"/>
        <v/>
      </c>
      <c r="K448" s="56"/>
      <c r="L448" s="71" t="str">
        <f t="shared" si="12"/>
        <v/>
      </c>
      <c r="M448" s="71"/>
      <c r="N448" s="56"/>
      <c r="O448" s="56"/>
    </row>
    <row r="449" spans="1:15" x14ac:dyDescent="0.15">
      <c r="A449" s="56" t="str">
        <f>IF(B449="","",B449&amp;COUNTIF($B$3:B449,B449))</f>
        <v/>
      </c>
      <c r="B449" s="56"/>
      <c r="C449" s="56"/>
      <c r="D449" s="56"/>
      <c r="E449" s="56"/>
      <c r="F449" s="56"/>
      <c r="G449" s="56"/>
      <c r="H449" s="56"/>
      <c r="I449" s="56"/>
      <c r="J449" s="72" t="str">
        <f t="shared" si="13"/>
        <v/>
      </c>
      <c r="K449" s="56"/>
      <c r="L449" s="71" t="str">
        <f t="shared" si="12"/>
        <v/>
      </c>
      <c r="M449" s="71"/>
      <c r="N449" s="56"/>
      <c r="O449" s="56"/>
    </row>
    <row r="450" spans="1:15" x14ac:dyDescent="0.15">
      <c r="A450" s="56" t="str">
        <f>IF(B450="","",B450&amp;COUNTIF($B$3:B450,B450))</f>
        <v/>
      </c>
      <c r="B450" s="56"/>
      <c r="C450" s="56"/>
      <c r="D450" s="56"/>
      <c r="E450" s="56"/>
      <c r="F450" s="56"/>
      <c r="G450" s="56"/>
      <c r="H450" s="56"/>
      <c r="I450" s="56"/>
      <c r="J450" s="72" t="str">
        <f t="shared" si="13"/>
        <v/>
      </c>
      <c r="K450" s="56"/>
      <c r="L450" s="71" t="str">
        <f t="shared" si="12"/>
        <v/>
      </c>
      <c r="M450" s="71"/>
      <c r="N450" s="56"/>
      <c r="O450" s="56"/>
    </row>
    <row r="451" spans="1:15" x14ac:dyDescent="0.15">
      <c r="A451" s="56" t="str">
        <f>IF(B451="","",B451&amp;COUNTIF($B$3:B451,B451))</f>
        <v/>
      </c>
      <c r="B451" s="56"/>
      <c r="C451" s="56"/>
      <c r="D451" s="56"/>
      <c r="E451" s="56"/>
      <c r="F451" s="56"/>
      <c r="G451" s="56"/>
      <c r="H451" s="56"/>
      <c r="I451" s="56"/>
      <c r="J451" s="72" t="str">
        <f t="shared" si="13"/>
        <v/>
      </c>
      <c r="K451" s="56"/>
      <c r="L451" s="71" t="str">
        <f t="shared" ref="L451:L501" si="14">IFERROR(VLOOKUP(K451,N:O,2,0),"")</f>
        <v/>
      </c>
      <c r="M451" s="71"/>
      <c r="N451" s="56"/>
      <c r="O451" s="56"/>
    </row>
    <row r="452" spans="1:15" x14ac:dyDescent="0.15">
      <c r="A452" s="56" t="str">
        <f>IF(B452="","",B452&amp;COUNTIF($B$3:B452,B452))</f>
        <v/>
      </c>
      <c r="B452" s="56"/>
      <c r="C452" s="56"/>
      <c r="D452" s="56"/>
      <c r="E452" s="56"/>
      <c r="F452" s="56"/>
      <c r="G452" s="56"/>
      <c r="H452" s="56"/>
      <c r="I452" s="56"/>
      <c r="J452" s="72" t="str">
        <f t="shared" ref="J452:J501" si="15">IFERROR(LEFT(B452,FIND("K03",B452)-1),"")</f>
        <v/>
      </c>
      <c r="K452" s="56"/>
      <c r="L452" s="71" t="str">
        <f t="shared" si="14"/>
        <v/>
      </c>
      <c r="M452" s="71"/>
      <c r="N452" s="56"/>
      <c r="O452" s="56"/>
    </row>
    <row r="453" spans="1:15" x14ac:dyDescent="0.15">
      <c r="A453" s="56" t="str">
        <f>IF(B453="","",B453&amp;COUNTIF($B$3:B453,B453))</f>
        <v/>
      </c>
      <c r="B453" s="56"/>
      <c r="C453" s="56"/>
      <c r="D453" s="56"/>
      <c r="E453" s="56"/>
      <c r="F453" s="56"/>
      <c r="G453" s="56"/>
      <c r="H453" s="56"/>
      <c r="I453" s="56"/>
      <c r="J453" s="72" t="str">
        <f t="shared" si="15"/>
        <v/>
      </c>
      <c r="K453" s="56"/>
      <c r="L453" s="71" t="str">
        <f t="shared" si="14"/>
        <v/>
      </c>
      <c r="M453" s="71"/>
      <c r="N453" s="56"/>
      <c r="O453" s="56"/>
    </row>
    <row r="454" spans="1:15" x14ac:dyDescent="0.15">
      <c r="A454" s="56" t="str">
        <f>IF(B454="","",B454&amp;COUNTIF($B$3:B454,B454))</f>
        <v/>
      </c>
      <c r="B454" s="56"/>
      <c r="C454" s="56"/>
      <c r="D454" s="56"/>
      <c r="E454" s="56"/>
      <c r="F454" s="56"/>
      <c r="G454" s="56"/>
      <c r="H454" s="56"/>
      <c r="I454" s="56"/>
      <c r="J454" s="72" t="str">
        <f t="shared" si="15"/>
        <v/>
      </c>
      <c r="K454" s="56"/>
      <c r="L454" s="71" t="str">
        <f t="shared" si="14"/>
        <v/>
      </c>
      <c r="M454" s="71"/>
      <c r="N454" s="56"/>
      <c r="O454" s="56"/>
    </row>
    <row r="455" spans="1:15" x14ac:dyDescent="0.15">
      <c r="A455" s="56" t="str">
        <f>IF(B455="","",B455&amp;COUNTIF($B$3:B455,B455))</f>
        <v/>
      </c>
      <c r="B455" s="56"/>
      <c r="C455" s="56"/>
      <c r="D455" s="56"/>
      <c r="E455" s="56"/>
      <c r="F455" s="56"/>
      <c r="G455" s="56"/>
      <c r="H455" s="56"/>
      <c r="I455" s="56"/>
      <c r="J455" s="72" t="str">
        <f t="shared" si="15"/>
        <v/>
      </c>
      <c r="K455" s="56"/>
      <c r="L455" s="71" t="str">
        <f t="shared" si="14"/>
        <v/>
      </c>
      <c r="M455" s="71"/>
      <c r="N455" s="56"/>
      <c r="O455" s="56"/>
    </row>
    <row r="456" spans="1:15" x14ac:dyDescent="0.15">
      <c r="A456" s="56" t="str">
        <f>IF(B456="","",B456&amp;COUNTIF($B$3:B456,B456))</f>
        <v/>
      </c>
      <c r="B456" s="56"/>
      <c r="C456" s="56"/>
      <c r="D456" s="56"/>
      <c r="E456" s="56"/>
      <c r="F456" s="56"/>
      <c r="G456" s="56"/>
      <c r="H456" s="56"/>
      <c r="I456" s="56"/>
      <c r="J456" s="72" t="str">
        <f t="shared" si="15"/>
        <v/>
      </c>
      <c r="K456" s="56"/>
      <c r="L456" s="71" t="str">
        <f t="shared" si="14"/>
        <v/>
      </c>
      <c r="M456" s="71"/>
      <c r="N456" s="56"/>
      <c r="O456" s="56"/>
    </row>
    <row r="457" spans="1:15" x14ac:dyDescent="0.15">
      <c r="A457" s="56" t="str">
        <f>IF(B457="","",B457&amp;COUNTIF($B$3:B457,B457))</f>
        <v/>
      </c>
      <c r="B457" s="56"/>
      <c r="C457" s="56"/>
      <c r="D457" s="56"/>
      <c r="E457" s="56"/>
      <c r="F457" s="56"/>
      <c r="G457" s="56"/>
      <c r="H457" s="56"/>
      <c r="I457" s="56"/>
      <c r="J457" s="72" t="str">
        <f t="shared" si="15"/>
        <v/>
      </c>
      <c r="K457" s="56"/>
      <c r="L457" s="71" t="str">
        <f t="shared" si="14"/>
        <v/>
      </c>
      <c r="M457" s="71"/>
      <c r="N457" s="56"/>
      <c r="O457" s="56"/>
    </row>
    <row r="458" spans="1:15" x14ac:dyDescent="0.15">
      <c r="A458" s="56" t="str">
        <f>IF(B458="","",B458&amp;COUNTIF($B$3:B458,B458))</f>
        <v/>
      </c>
      <c r="B458" s="56"/>
      <c r="C458" s="56"/>
      <c r="D458" s="56"/>
      <c r="E458" s="56"/>
      <c r="F458" s="56"/>
      <c r="G458" s="56"/>
      <c r="H458" s="56"/>
      <c r="I458" s="56"/>
      <c r="J458" s="72" t="str">
        <f t="shared" si="15"/>
        <v/>
      </c>
      <c r="K458" s="56"/>
      <c r="L458" s="71" t="str">
        <f t="shared" si="14"/>
        <v/>
      </c>
      <c r="M458" s="71"/>
      <c r="N458" s="56"/>
      <c r="O458" s="56"/>
    </row>
    <row r="459" spans="1:15" x14ac:dyDescent="0.15">
      <c r="A459" s="56" t="str">
        <f>IF(B459="","",B459&amp;COUNTIF($B$3:B459,B459))</f>
        <v/>
      </c>
      <c r="B459" s="56"/>
      <c r="C459" s="56"/>
      <c r="D459" s="56"/>
      <c r="E459" s="56"/>
      <c r="F459" s="56"/>
      <c r="G459" s="56"/>
      <c r="H459" s="56"/>
      <c r="I459" s="56"/>
      <c r="J459" s="72" t="str">
        <f t="shared" si="15"/>
        <v/>
      </c>
      <c r="K459" s="56"/>
      <c r="L459" s="71" t="str">
        <f t="shared" si="14"/>
        <v/>
      </c>
      <c r="M459" s="71"/>
      <c r="N459" s="56"/>
      <c r="O459" s="56"/>
    </row>
    <row r="460" spans="1:15" x14ac:dyDescent="0.15">
      <c r="A460" s="56" t="str">
        <f>IF(B460="","",B460&amp;COUNTIF($B$3:B460,B460))</f>
        <v/>
      </c>
      <c r="B460" s="56"/>
      <c r="C460" s="56"/>
      <c r="D460" s="56"/>
      <c r="E460" s="56"/>
      <c r="F460" s="56"/>
      <c r="G460" s="56"/>
      <c r="H460" s="56"/>
      <c r="I460" s="56"/>
      <c r="J460" s="72" t="str">
        <f t="shared" si="15"/>
        <v/>
      </c>
      <c r="K460" s="56"/>
      <c r="L460" s="71" t="str">
        <f t="shared" si="14"/>
        <v/>
      </c>
      <c r="M460" s="71"/>
      <c r="N460" s="56"/>
      <c r="O460" s="56"/>
    </row>
    <row r="461" spans="1:15" x14ac:dyDescent="0.15">
      <c r="A461" s="56" t="str">
        <f>IF(B461="","",B461&amp;COUNTIF($B$3:B461,B461))</f>
        <v/>
      </c>
      <c r="B461" s="56"/>
      <c r="C461" s="56"/>
      <c r="D461" s="56"/>
      <c r="E461" s="56"/>
      <c r="F461" s="56"/>
      <c r="G461" s="56"/>
      <c r="H461" s="56"/>
      <c r="I461" s="56"/>
      <c r="J461" s="72" t="str">
        <f t="shared" si="15"/>
        <v/>
      </c>
      <c r="K461" s="56"/>
      <c r="L461" s="71" t="str">
        <f t="shared" si="14"/>
        <v/>
      </c>
      <c r="M461" s="71"/>
      <c r="N461" s="56"/>
      <c r="O461" s="56"/>
    </row>
    <row r="462" spans="1:15" x14ac:dyDescent="0.15">
      <c r="A462" s="56" t="str">
        <f>IF(B462="","",B462&amp;COUNTIF($B$3:B462,B462))</f>
        <v/>
      </c>
      <c r="B462" s="56"/>
      <c r="C462" s="56"/>
      <c r="D462" s="56"/>
      <c r="E462" s="56"/>
      <c r="F462" s="56"/>
      <c r="G462" s="56"/>
      <c r="H462" s="56"/>
      <c r="I462" s="56"/>
      <c r="J462" s="72" t="str">
        <f t="shared" si="15"/>
        <v/>
      </c>
      <c r="K462" s="56"/>
      <c r="L462" s="71" t="str">
        <f t="shared" si="14"/>
        <v/>
      </c>
      <c r="M462" s="71"/>
      <c r="N462" s="56"/>
      <c r="O462" s="56"/>
    </row>
    <row r="463" spans="1:15" x14ac:dyDescent="0.15">
      <c r="A463" s="56" t="str">
        <f>IF(B463="","",B463&amp;COUNTIF($B$3:B463,B463))</f>
        <v/>
      </c>
      <c r="B463" s="56"/>
      <c r="C463" s="56"/>
      <c r="D463" s="56"/>
      <c r="E463" s="56"/>
      <c r="F463" s="56"/>
      <c r="G463" s="56"/>
      <c r="H463" s="56"/>
      <c r="I463" s="56"/>
      <c r="J463" s="72" t="str">
        <f t="shared" si="15"/>
        <v/>
      </c>
      <c r="K463" s="56"/>
      <c r="L463" s="71" t="str">
        <f t="shared" si="14"/>
        <v/>
      </c>
      <c r="M463" s="71"/>
      <c r="N463" s="56"/>
      <c r="O463" s="56"/>
    </row>
    <row r="464" spans="1:15" x14ac:dyDescent="0.15">
      <c r="A464" s="56" t="str">
        <f>IF(B464="","",B464&amp;COUNTIF($B$3:B464,B464))</f>
        <v/>
      </c>
      <c r="B464" s="56"/>
      <c r="C464" s="56"/>
      <c r="D464" s="56"/>
      <c r="E464" s="56"/>
      <c r="F464" s="56"/>
      <c r="G464" s="56"/>
      <c r="H464" s="56"/>
      <c r="I464" s="56"/>
      <c r="J464" s="72" t="str">
        <f t="shared" si="15"/>
        <v/>
      </c>
      <c r="K464" s="56"/>
      <c r="L464" s="71" t="str">
        <f t="shared" si="14"/>
        <v/>
      </c>
      <c r="M464" s="71"/>
      <c r="N464" s="56"/>
      <c r="O464" s="56"/>
    </row>
    <row r="465" spans="1:15" x14ac:dyDescent="0.15">
      <c r="A465" s="56" t="str">
        <f>IF(B465="","",B465&amp;COUNTIF($B$3:B465,B465))</f>
        <v/>
      </c>
      <c r="B465" s="56"/>
      <c r="C465" s="56"/>
      <c r="D465" s="56"/>
      <c r="E465" s="56"/>
      <c r="F465" s="56"/>
      <c r="G465" s="56"/>
      <c r="H465" s="56"/>
      <c r="I465" s="56"/>
      <c r="J465" s="72" t="str">
        <f t="shared" si="15"/>
        <v/>
      </c>
      <c r="K465" s="56"/>
      <c r="L465" s="71" t="str">
        <f t="shared" si="14"/>
        <v/>
      </c>
      <c r="M465" s="71"/>
      <c r="N465" s="56"/>
      <c r="O465" s="56"/>
    </row>
    <row r="466" spans="1:15" x14ac:dyDescent="0.15">
      <c r="A466" s="56" t="str">
        <f>IF(B466="","",B466&amp;COUNTIF($B$3:B466,B466))</f>
        <v/>
      </c>
      <c r="B466" s="56"/>
      <c r="C466" s="56"/>
      <c r="D466" s="56"/>
      <c r="E466" s="56"/>
      <c r="F466" s="56"/>
      <c r="G466" s="56"/>
      <c r="H466" s="56"/>
      <c r="I466" s="56"/>
      <c r="J466" s="72" t="str">
        <f t="shared" si="15"/>
        <v/>
      </c>
      <c r="K466" s="56"/>
      <c r="L466" s="71" t="str">
        <f t="shared" si="14"/>
        <v/>
      </c>
      <c r="M466" s="71"/>
      <c r="N466" s="56"/>
      <c r="O466" s="56"/>
    </row>
    <row r="467" spans="1:15" x14ac:dyDescent="0.15">
      <c r="A467" s="56" t="str">
        <f>IF(B467="","",B467&amp;COUNTIF($B$3:B467,B467))</f>
        <v/>
      </c>
      <c r="B467" s="56"/>
      <c r="C467" s="56"/>
      <c r="D467" s="56"/>
      <c r="E467" s="56"/>
      <c r="F467" s="56"/>
      <c r="G467" s="56"/>
      <c r="H467" s="56"/>
      <c r="I467" s="56"/>
      <c r="J467" s="72" t="str">
        <f t="shared" si="15"/>
        <v/>
      </c>
      <c r="K467" s="56"/>
      <c r="L467" s="71" t="str">
        <f t="shared" si="14"/>
        <v/>
      </c>
      <c r="M467" s="71"/>
      <c r="N467" s="56"/>
      <c r="O467" s="56"/>
    </row>
    <row r="468" spans="1:15" x14ac:dyDescent="0.15">
      <c r="A468" s="56" t="str">
        <f>IF(B468="","",B468&amp;COUNTIF($B$3:B468,B468))</f>
        <v/>
      </c>
      <c r="B468" s="56"/>
      <c r="C468" s="56"/>
      <c r="D468" s="56"/>
      <c r="E468" s="56"/>
      <c r="F468" s="56"/>
      <c r="G468" s="56"/>
      <c r="H468" s="56"/>
      <c r="I468" s="56"/>
      <c r="J468" s="72" t="str">
        <f t="shared" si="15"/>
        <v/>
      </c>
      <c r="K468" s="56"/>
      <c r="L468" s="71" t="str">
        <f t="shared" si="14"/>
        <v/>
      </c>
      <c r="M468" s="71"/>
      <c r="N468" s="56"/>
      <c r="O468" s="56"/>
    </row>
    <row r="469" spans="1:15" x14ac:dyDescent="0.15">
      <c r="A469" s="56" t="str">
        <f>IF(B469="","",B469&amp;COUNTIF($B$3:B469,B469))</f>
        <v/>
      </c>
      <c r="B469" s="56"/>
      <c r="C469" s="56"/>
      <c r="D469" s="56"/>
      <c r="E469" s="56"/>
      <c r="F469" s="56"/>
      <c r="G469" s="56"/>
      <c r="H469" s="56"/>
      <c r="I469" s="56"/>
      <c r="J469" s="72" t="str">
        <f t="shared" si="15"/>
        <v/>
      </c>
      <c r="K469" s="56"/>
      <c r="L469" s="71" t="str">
        <f t="shared" si="14"/>
        <v/>
      </c>
      <c r="M469" s="71"/>
      <c r="N469" s="56"/>
      <c r="O469" s="56"/>
    </row>
    <row r="470" spans="1:15" x14ac:dyDescent="0.15">
      <c r="A470" s="56" t="str">
        <f>IF(B470="","",B470&amp;COUNTIF($B$3:B470,B470))</f>
        <v/>
      </c>
      <c r="B470" s="56"/>
      <c r="C470" s="56"/>
      <c r="D470" s="56"/>
      <c r="E470" s="56"/>
      <c r="F470" s="56"/>
      <c r="G470" s="56"/>
      <c r="H470" s="56"/>
      <c r="I470" s="56"/>
      <c r="J470" s="72" t="str">
        <f t="shared" si="15"/>
        <v/>
      </c>
      <c r="K470" s="56"/>
      <c r="L470" s="71" t="str">
        <f t="shared" si="14"/>
        <v/>
      </c>
      <c r="M470" s="71"/>
      <c r="N470" s="56"/>
      <c r="O470" s="56"/>
    </row>
    <row r="471" spans="1:15" x14ac:dyDescent="0.15">
      <c r="A471" s="56" t="str">
        <f>IF(B471="","",B471&amp;COUNTIF($B$3:B471,B471))</f>
        <v/>
      </c>
      <c r="B471" s="56"/>
      <c r="C471" s="56"/>
      <c r="D471" s="56"/>
      <c r="E471" s="56"/>
      <c r="F471" s="56"/>
      <c r="G471" s="56"/>
      <c r="H471" s="56"/>
      <c r="I471" s="56"/>
      <c r="J471" s="72" t="str">
        <f t="shared" si="15"/>
        <v/>
      </c>
      <c r="K471" s="56"/>
      <c r="L471" s="71" t="str">
        <f t="shared" si="14"/>
        <v/>
      </c>
      <c r="M471" s="71"/>
      <c r="N471" s="56"/>
      <c r="O471" s="56"/>
    </row>
    <row r="472" spans="1:15" x14ac:dyDescent="0.15">
      <c r="A472" s="56" t="str">
        <f>IF(B472="","",B472&amp;COUNTIF($B$3:B472,B472))</f>
        <v/>
      </c>
      <c r="B472" s="56"/>
      <c r="C472" s="56"/>
      <c r="D472" s="56"/>
      <c r="E472" s="56"/>
      <c r="F472" s="56"/>
      <c r="G472" s="56"/>
      <c r="H472" s="56"/>
      <c r="I472" s="56"/>
      <c r="J472" s="72" t="str">
        <f t="shared" si="15"/>
        <v/>
      </c>
      <c r="K472" s="56"/>
      <c r="L472" s="71" t="str">
        <f t="shared" si="14"/>
        <v/>
      </c>
      <c r="M472" s="71"/>
      <c r="N472" s="56"/>
      <c r="O472" s="56"/>
    </row>
    <row r="473" spans="1:15" x14ac:dyDescent="0.15">
      <c r="A473" s="56" t="str">
        <f>IF(B473="","",B473&amp;COUNTIF($B$3:B473,B473))</f>
        <v/>
      </c>
      <c r="B473" s="56"/>
      <c r="C473" s="56"/>
      <c r="D473" s="56"/>
      <c r="E473" s="56"/>
      <c r="F473" s="56"/>
      <c r="G473" s="56"/>
      <c r="H473" s="56"/>
      <c r="I473" s="56"/>
      <c r="J473" s="72" t="str">
        <f t="shared" si="15"/>
        <v/>
      </c>
      <c r="K473" s="56"/>
      <c r="L473" s="71" t="str">
        <f t="shared" si="14"/>
        <v/>
      </c>
      <c r="M473" s="71"/>
      <c r="N473" s="56"/>
      <c r="O473" s="56"/>
    </row>
    <row r="474" spans="1:15" x14ac:dyDescent="0.15">
      <c r="A474" s="56" t="str">
        <f>IF(B474="","",B474&amp;COUNTIF($B$3:B474,B474))</f>
        <v/>
      </c>
      <c r="B474" s="56"/>
      <c r="C474" s="56"/>
      <c r="D474" s="56"/>
      <c r="E474" s="56"/>
      <c r="F474" s="56"/>
      <c r="G474" s="56"/>
      <c r="H474" s="56"/>
      <c r="I474" s="56"/>
      <c r="J474" s="72" t="str">
        <f t="shared" si="15"/>
        <v/>
      </c>
      <c r="K474" s="56"/>
      <c r="L474" s="71" t="str">
        <f t="shared" si="14"/>
        <v/>
      </c>
      <c r="M474" s="71"/>
      <c r="N474" s="56"/>
      <c r="O474" s="56"/>
    </row>
    <row r="475" spans="1:15" x14ac:dyDescent="0.15">
      <c r="A475" s="56" t="str">
        <f>IF(B475="","",B475&amp;COUNTIF($B$3:B475,B475))</f>
        <v/>
      </c>
      <c r="B475" s="56"/>
      <c r="C475" s="56"/>
      <c r="D475" s="56"/>
      <c r="E475" s="56"/>
      <c r="F475" s="56"/>
      <c r="G475" s="56"/>
      <c r="H475" s="56"/>
      <c r="I475" s="56"/>
      <c r="J475" s="72" t="str">
        <f t="shared" si="15"/>
        <v/>
      </c>
      <c r="K475" s="56"/>
      <c r="L475" s="71" t="str">
        <f t="shared" si="14"/>
        <v/>
      </c>
      <c r="M475" s="71"/>
      <c r="N475" s="56"/>
      <c r="O475" s="56"/>
    </row>
    <row r="476" spans="1:15" x14ac:dyDescent="0.15">
      <c r="A476" s="56" t="str">
        <f>IF(B476="","",B476&amp;COUNTIF($B$3:B476,B476))</f>
        <v/>
      </c>
      <c r="B476" s="56"/>
      <c r="C476" s="56"/>
      <c r="D476" s="56"/>
      <c r="E476" s="56"/>
      <c r="F476" s="56"/>
      <c r="G476" s="56"/>
      <c r="H476" s="56"/>
      <c r="I476" s="56"/>
      <c r="J476" s="72" t="str">
        <f t="shared" si="15"/>
        <v/>
      </c>
      <c r="K476" s="56"/>
      <c r="L476" s="71" t="str">
        <f t="shared" si="14"/>
        <v/>
      </c>
      <c r="M476" s="71"/>
      <c r="N476" s="56"/>
      <c r="O476" s="56"/>
    </row>
    <row r="477" spans="1:15" x14ac:dyDescent="0.15">
      <c r="A477" s="56" t="str">
        <f>IF(B477="","",B477&amp;COUNTIF($B$3:B477,B477))</f>
        <v/>
      </c>
      <c r="B477" s="56"/>
      <c r="C477" s="56"/>
      <c r="D477" s="56"/>
      <c r="E477" s="56"/>
      <c r="F477" s="56"/>
      <c r="G477" s="56"/>
      <c r="H477" s="56"/>
      <c r="I477" s="56"/>
      <c r="J477" s="72" t="str">
        <f t="shared" si="15"/>
        <v/>
      </c>
      <c r="K477" s="56"/>
      <c r="L477" s="71" t="str">
        <f t="shared" si="14"/>
        <v/>
      </c>
      <c r="M477" s="71"/>
      <c r="N477" s="56"/>
      <c r="O477" s="56"/>
    </row>
    <row r="478" spans="1:15" x14ac:dyDescent="0.15">
      <c r="A478" s="56" t="str">
        <f>IF(B478="","",B478&amp;COUNTIF($B$3:B478,B478))</f>
        <v/>
      </c>
      <c r="B478" s="56"/>
      <c r="C478" s="56"/>
      <c r="D478" s="56"/>
      <c r="E478" s="56"/>
      <c r="F478" s="56"/>
      <c r="G478" s="56"/>
      <c r="H478" s="56"/>
      <c r="I478" s="56"/>
      <c r="J478" s="72" t="str">
        <f t="shared" si="15"/>
        <v/>
      </c>
      <c r="K478" s="56"/>
      <c r="L478" s="71" t="str">
        <f t="shared" si="14"/>
        <v/>
      </c>
      <c r="M478" s="71"/>
      <c r="N478" s="56"/>
      <c r="O478" s="56"/>
    </row>
    <row r="479" spans="1:15" x14ac:dyDescent="0.15">
      <c r="A479" s="56" t="str">
        <f>IF(B479="","",B479&amp;COUNTIF($B$3:B479,B479))</f>
        <v/>
      </c>
      <c r="B479" s="56"/>
      <c r="C479" s="56"/>
      <c r="D479" s="56"/>
      <c r="E479" s="56"/>
      <c r="F479" s="56"/>
      <c r="G479" s="56"/>
      <c r="H479" s="56"/>
      <c r="I479" s="56"/>
      <c r="J479" s="72" t="str">
        <f t="shared" si="15"/>
        <v/>
      </c>
      <c r="K479" s="56"/>
      <c r="L479" s="71" t="str">
        <f t="shared" si="14"/>
        <v/>
      </c>
      <c r="M479" s="71"/>
      <c r="N479" s="56"/>
      <c r="O479" s="56"/>
    </row>
    <row r="480" spans="1:15" x14ac:dyDescent="0.15">
      <c r="A480" s="56" t="str">
        <f>IF(B480="","",B480&amp;COUNTIF($B$3:B480,B480))</f>
        <v/>
      </c>
      <c r="B480" s="56"/>
      <c r="C480" s="56"/>
      <c r="D480" s="56"/>
      <c r="E480" s="56"/>
      <c r="F480" s="56"/>
      <c r="G480" s="56"/>
      <c r="H480" s="56"/>
      <c r="I480" s="56"/>
      <c r="J480" s="72" t="str">
        <f t="shared" si="15"/>
        <v/>
      </c>
      <c r="K480" s="56"/>
      <c r="L480" s="71" t="str">
        <f t="shared" si="14"/>
        <v/>
      </c>
      <c r="M480" s="71"/>
      <c r="N480" s="56"/>
      <c r="O480" s="56"/>
    </row>
    <row r="481" spans="1:15" x14ac:dyDescent="0.15">
      <c r="A481" s="56" t="str">
        <f>IF(B481="","",B481&amp;COUNTIF($B$3:B481,B481))</f>
        <v/>
      </c>
      <c r="B481" s="56"/>
      <c r="C481" s="56"/>
      <c r="D481" s="56"/>
      <c r="E481" s="56"/>
      <c r="F481" s="56"/>
      <c r="G481" s="56"/>
      <c r="H481" s="56"/>
      <c r="I481" s="56"/>
      <c r="J481" s="72" t="str">
        <f t="shared" si="15"/>
        <v/>
      </c>
      <c r="K481" s="56"/>
      <c r="L481" s="71" t="str">
        <f t="shared" si="14"/>
        <v/>
      </c>
      <c r="M481" s="71"/>
      <c r="N481" s="56"/>
      <c r="O481" s="56"/>
    </row>
    <row r="482" spans="1:15" x14ac:dyDescent="0.15">
      <c r="A482" s="56" t="str">
        <f>IF(B482="","",B482&amp;COUNTIF($B$3:B482,B482))</f>
        <v/>
      </c>
      <c r="B482" s="56"/>
      <c r="C482" s="56"/>
      <c r="D482" s="56"/>
      <c r="E482" s="56"/>
      <c r="F482" s="56"/>
      <c r="G482" s="56"/>
      <c r="H482" s="56"/>
      <c r="I482" s="56"/>
      <c r="J482" s="72" t="str">
        <f t="shared" si="15"/>
        <v/>
      </c>
      <c r="K482" s="56"/>
      <c r="L482" s="71" t="str">
        <f t="shared" si="14"/>
        <v/>
      </c>
      <c r="M482" s="71"/>
      <c r="N482" s="56"/>
      <c r="O482" s="56"/>
    </row>
    <row r="483" spans="1:15" x14ac:dyDescent="0.15">
      <c r="A483" s="56" t="str">
        <f>IF(B483="","",B483&amp;COUNTIF($B$3:B483,B483))</f>
        <v/>
      </c>
      <c r="B483" s="56"/>
      <c r="C483" s="56"/>
      <c r="D483" s="56"/>
      <c r="E483" s="56"/>
      <c r="F483" s="56"/>
      <c r="G483" s="56"/>
      <c r="H483" s="56"/>
      <c r="I483" s="56"/>
      <c r="J483" s="72" t="str">
        <f t="shared" si="15"/>
        <v/>
      </c>
      <c r="K483" s="56"/>
      <c r="L483" s="71" t="str">
        <f t="shared" si="14"/>
        <v/>
      </c>
      <c r="M483" s="71"/>
      <c r="N483" s="56"/>
      <c r="O483" s="56"/>
    </row>
    <row r="484" spans="1:15" x14ac:dyDescent="0.15">
      <c r="A484" s="56" t="str">
        <f>IF(B484="","",B484&amp;COUNTIF($B$3:B484,B484))</f>
        <v/>
      </c>
      <c r="B484" s="56"/>
      <c r="C484" s="56"/>
      <c r="D484" s="56"/>
      <c r="E484" s="56"/>
      <c r="F484" s="56"/>
      <c r="G484" s="56"/>
      <c r="H484" s="56"/>
      <c r="I484" s="56"/>
      <c r="J484" s="72" t="str">
        <f t="shared" si="15"/>
        <v/>
      </c>
      <c r="K484" s="56"/>
      <c r="L484" s="71" t="str">
        <f t="shared" si="14"/>
        <v/>
      </c>
      <c r="M484" s="71"/>
      <c r="N484" s="56"/>
      <c r="O484" s="56"/>
    </row>
    <row r="485" spans="1:15" x14ac:dyDescent="0.15">
      <c r="A485" s="56" t="str">
        <f>IF(B485="","",B485&amp;COUNTIF($B$3:B485,B485))</f>
        <v/>
      </c>
      <c r="B485" s="56"/>
      <c r="C485" s="56"/>
      <c r="D485" s="56"/>
      <c r="E485" s="56"/>
      <c r="F485" s="56"/>
      <c r="G485" s="56"/>
      <c r="H485" s="56"/>
      <c r="I485" s="56"/>
      <c r="J485" s="72" t="str">
        <f t="shared" si="15"/>
        <v/>
      </c>
      <c r="K485" s="56"/>
      <c r="L485" s="71" t="str">
        <f t="shared" si="14"/>
        <v/>
      </c>
      <c r="M485" s="71"/>
      <c r="N485" s="56"/>
      <c r="O485" s="56"/>
    </row>
    <row r="486" spans="1:15" x14ac:dyDescent="0.15">
      <c r="A486" s="56" t="str">
        <f>IF(B486="","",B486&amp;COUNTIF($B$3:B486,B486))</f>
        <v/>
      </c>
      <c r="B486" s="56"/>
      <c r="C486" s="56"/>
      <c r="D486" s="56"/>
      <c r="E486" s="56"/>
      <c r="F486" s="56"/>
      <c r="G486" s="56"/>
      <c r="H486" s="56"/>
      <c r="I486" s="56"/>
      <c r="J486" s="72" t="str">
        <f t="shared" si="15"/>
        <v/>
      </c>
      <c r="K486" s="56"/>
      <c r="L486" s="71" t="str">
        <f t="shared" si="14"/>
        <v/>
      </c>
      <c r="M486" s="71"/>
      <c r="N486" s="56"/>
      <c r="O486" s="56"/>
    </row>
    <row r="487" spans="1:15" x14ac:dyDescent="0.15">
      <c r="A487" s="56" t="str">
        <f>IF(B487="","",B487&amp;COUNTIF($B$3:B487,B487))</f>
        <v/>
      </c>
      <c r="B487" s="56"/>
      <c r="C487" s="56"/>
      <c r="D487" s="56"/>
      <c r="E487" s="56"/>
      <c r="F487" s="56"/>
      <c r="G487" s="56"/>
      <c r="H487" s="56"/>
      <c r="I487" s="56"/>
      <c r="J487" s="72" t="str">
        <f t="shared" si="15"/>
        <v/>
      </c>
      <c r="K487" s="56"/>
      <c r="L487" s="71" t="str">
        <f t="shared" si="14"/>
        <v/>
      </c>
      <c r="M487" s="71"/>
      <c r="N487" s="56"/>
      <c r="O487" s="56"/>
    </row>
    <row r="488" spans="1:15" x14ac:dyDescent="0.15">
      <c r="A488" s="56" t="str">
        <f>IF(B488="","",B488&amp;COUNTIF($B$3:B488,B488))</f>
        <v/>
      </c>
      <c r="B488" s="56"/>
      <c r="C488" s="56"/>
      <c r="D488" s="56"/>
      <c r="E488" s="56"/>
      <c r="F488" s="56"/>
      <c r="G488" s="56"/>
      <c r="H488" s="56"/>
      <c r="I488" s="56"/>
      <c r="J488" s="72" t="str">
        <f t="shared" si="15"/>
        <v/>
      </c>
      <c r="K488" s="56"/>
      <c r="L488" s="71" t="str">
        <f t="shared" si="14"/>
        <v/>
      </c>
      <c r="M488" s="71"/>
      <c r="N488" s="56"/>
      <c r="O488" s="56"/>
    </row>
    <row r="489" spans="1:15" x14ac:dyDescent="0.15">
      <c r="A489" s="56" t="str">
        <f>IF(B489="","",B489&amp;COUNTIF($B$3:B489,B489))</f>
        <v/>
      </c>
      <c r="B489" s="56"/>
      <c r="C489" s="56"/>
      <c r="D489" s="56"/>
      <c r="E489" s="56"/>
      <c r="F489" s="56"/>
      <c r="G489" s="56"/>
      <c r="H489" s="56"/>
      <c r="I489" s="56"/>
      <c r="J489" s="72" t="str">
        <f t="shared" si="15"/>
        <v/>
      </c>
      <c r="K489" s="56"/>
      <c r="L489" s="71" t="str">
        <f t="shared" si="14"/>
        <v/>
      </c>
      <c r="M489" s="71"/>
      <c r="N489" s="56"/>
      <c r="O489" s="56"/>
    </row>
    <row r="490" spans="1:15" x14ac:dyDescent="0.15">
      <c r="A490" s="56" t="str">
        <f>IF(B490="","",B490&amp;COUNTIF($B$3:B490,B490))</f>
        <v/>
      </c>
      <c r="B490" s="56"/>
      <c r="C490" s="56"/>
      <c r="D490" s="56"/>
      <c r="E490" s="56"/>
      <c r="F490" s="56"/>
      <c r="G490" s="56"/>
      <c r="H490" s="56"/>
      <c r="I490" s="56"/>
      <c r="J490" s="72" t="str">
        <f t="shared" si="15"/>
        <v/>
      </c>
      <c r="K490" s="56"/>
      <c r="L490" s="71" t="str">
        <f t="shared" si="14"/>
        <v/>
      </c>
      <c r="M490" s="71"/>
      <c r="N490" s="56"/>
      <c r="O490" s="56"/>
    </row>
    <row r="491" spans="1:15" x14ac:dyDescent="0.15">
      <c r="A491" s="56" t="str">
        <f>IF(B491="","",B491&amp;COUNTIF($B$3:B491,B491))</f>
        <v/>
      </c>
      <c r="B491" s="56"/>
      <c r="C491" s="56"/>
      <c r="D491" s="56"/>
      <c r="E491" s="56"/>
      <c r="F491" s="56"/>
      <c r="G491" s="56"/>
      <c r="H491" s="56"/>
      <c r="I491" s="56"/>
      <c r="J491" s="72" t="str">
        <f t="shared" si="15"/>
        <v/>
      </c>
      <c r="K491" s="56"/>
      <c r="L491" s="71" t="str">
        <f t="shared" si="14"/>
        <v/>
      </c>
      <c r="M491" s="71"/>
      <c r="N491" s="56"/>
      <c r="O491" s="56"/>
    </row>
    <row r="492" spans="1:15" x14ac:dyDescent="0.15">
      <c r="A492" s="56" t="str">
        <f>IF(B492="","",B492&amp;COUNTIF($B$3:B492,B492))</f>
        <v/>
      </c>
      <c r="B492" s="56"/>
      <c r="C492" s="56"/>
      <c r="D492" s="56"/>
      <c r="E492" s="56"/>
      <c r="F492" s="56"/>
      <c r="G492" s="56"/>
      <c r="H492" s="56"/>
      <c r="I492" s="56"/>
      <c r="J492" s="72" t="str">
        <f t="shared" si="15"/>
        <v/>
      </c>
      <c r="K492" s="56"/>
      <c r="L492" s="71" t="str">
        <f t="shared" si="14"/>
        <v/>
      </c>
      <c r="M492" s="71"/>
      <c r="N492" s="56"/>
      <c r="O492" s="56"/>
    </row>
    <row r="493" spans="1:15" x14ac:dyDescent="0.15">
      <c r="A493" s="56" t="str">
        <f>IF(B493="","",B493&amp;COUNTIF($B$3:B493,B493))</f>
        <v/>
      </c>
      <c r="B493" s="56"/>
      <c r="C493" s="56"/>
      <c r="D493" s="56"/>
      <c r="E493" s="56"/>
      <c r="F493" s="56"/>
      <c r="G493" s="56"/>
      <c r="H493" s="56"/>
      <c r="I493" s="56"/>
      <c r="J493" s="72" t="str">
        <f t="shared" si="15"/>
        <v/>
      </c>
      <c r="K493" s="56"/>
      <c r="L493" s="71" t="str">
        <f t="shared" si="14"/>
        <v/>
      </c>
      <c r="M493" s="71"/>
      <c r="N493" s="56"/>
      <c r="O493" s="56"/>
    </row>
    <row r="494" spans="1:15" x14ac:dyDescent="0.15">
      <c r="A494" s="56" t="str">
        <f>IF(B494="","",B494&amp;COUNTIF($B$3:B494,B494))</f>
        <v/>
      </c>
      <c r="B494" s="56"/>
      <c r="C494" s="56"/>
      <c r="D494" s="56"/>
      <c r="E494" s="56"/>
      <c r="F494" s="56"/>
      <c r="G494" s="56"/>
      <c r="H494" s="56"/>
      <c r="I494" s="56"/>
      <c r="J494" s="72" t="str">
        <f t="shared" si="15"/>
        <v/>
      </c>
      <c r="K494" s="56"/>
      <c r="L494" s="71" t="str">
        <f t="shared" si="14"/>
        <v/>
      </c>
      <c r="M494" s="71"/>
      <c r="N494" s="56"/>
      <c r="O494" s="56"/>
    </row>
    <row r="495" spans="1:15" x14ac:dyDescent="0.15">
      <c r="A495" s="56" t="str">
        <f>IF(B495="","",B495&amp;COUNTIF($B$3:B495,B495))</f>
        <v/>
      </c>
      <c r="B495" s="56"/>
      <c r="C495" s="56"/>
      <c r="D495" s="56"/>
      <c r="E495" s="56"/>
      <c r="F495" s="56"/>
      <c r="G495" s="56"/>
      <c r="H495" s="56"/>
      <c r="I495" s="56"/>
      <c r="J495" s="72" t="str">
        <f t="shared" si="15"/>
        <v/>
      </c>
      <c r="K495" s="56"/>
      <c r="L495" s="71" t="str">
        <f t="shared" si="14"/>
        <v/>
      </c>
      <c r="M495" s="71"/>
      <c r="N495" s="56"/>
      <c r="O495" s="56"/>
    </row>
    <row r="496" spans="1:15" x14ac:dyDescent="0.15">
      <c r="A496" s="56" t="str">
        <f>IF(B496="","",B496&amp;COUNTIF($B$3:B496,B496))</f>
        <v/>
      </c>
      <c r="B496" s="56"/>
      <c r="C496" s="56"/>
      <c r="D496" s="56"/>
      <c r="E496" s="56"/>
      <c r="F496" s="56"/>
      <c r="G496" s="56"/>
      <c r="H496" s="56"/>
      <c r="I496" s="56"/>
      <c r="J496" s="72" t="str">
        <f t="shared" si="15"/>
        <v/>
      </c>
      <c r="K496" s="56"/>
      <c r="L496" s="71" t="str">
        <f t="shared" si="14"/>
        <v/>
      </c>
      <c r="M496" s="71"/>
      <c r="N496" s="56"/>
      <c r="O496" s="56"/>
    </row>
    <row r="497" spans="1:15" x14ac:dyDescent="0.15">
      <c r="A497" s="56" t="str">
        <f>IF(B497="","",B497&amp;COUNTIF($B$3:B497,B497))</f>
        <v/>
      </c>
      <c r="B497" s="56"/>
      <c r="C497" s="56"/>
      <c r="D497" s="56"/>
      <c r="E497" s="56"/>
      <c r="F497" s="56"/>
      <c r="G497" s="56"/>
      <c r="H497" s="56"/>
      <c r="I497" s="56"/>
      <c r="J497" s="72" t="str">
        <f t="shared" si="15"/>
        <v/>
      </c>
      <c r="K497" s="56"/>
      <c r="L497" s="71" t="str">
        <f t="shared" si="14"/>
        <v/>
      </c>
      <c r="M497" s="71"/>
      <c r="N497" s="56"/>
      <c r="O497" s="56"/>
    </row>
    <row r="498" spans="1:15" x14ac:dyDescent="0.15">
      <c r="A498" s="56" t="str">
        <f>IF(B498="","",B498&amp;COUNTIF($B$3:B498,B498))</f>
        <v/>
      </c>
      <c r="B498" s="56"/>
      <c r="C498" s="56"/>
      <c r="D498" s="56"/>
      <c r="E498" s="56"/>
      <c r="F498" s="56"/>
      <c r="G498" s="56"/>
      <c r="H498" s="56"/>
      <c r="I498" s="56"/>
      <c r="J498" s="72" t="str">
        <f t="shared" si="15"/>
        <v/>
      </c>
      <c r="K498" s="56"/>
      <c r="L498" s="71" t="str">
        <f t="shared" si="14"/>
        <v/>
      </c>
      <c r="M498" s="71"/>
      <c r="N498" s="56"/>
      <c r="O498" s="56"/>
    </row>
    <row r="499" spans="1:15" x14ac:dyDescent="0.15">
      <c r="A499" s="56" t="str">
        <f>IF(B499="","",B499&amp;COUNTIF($B$3:B499,B499))</f>
        <v/>
      </c>
      <c r="B499" s="56"/>
      <c r="C499" s="56"/>
      <c r="D499" s="56"/>
      <c r="E499" s="56"/>
      <c r="F499" s="56"/>
      <c r="G499" s="56"/>
      <c r="H499" s="56"/>
      <c r="I499" s="56"/>
      <c r="J499" s="72" t="str">
        <f t="shared" si="15"/>
        <v/>
      </c>
      <c r="K499" s="56"/>
      <c r="L499" s="71" t="str">
        <f t="shared" si="14"/>
        <v/>
      </c>
      <c r="M499" s="71"/>
      <c r="N499" s="56"/>
      <c r="O499" s="56"/>
    </row>
    <row r="500" spans="1:15" x14ac:dyDescent="0.15">
      <c r="A500" s="56" t="str">
        <f>IF(B500="","",B500&amp;COUNTIF($B$3:B500,B500))</f>
        <v/>
      </c>
      <c r="B500" s="56"/>
      <c r="C500" s="56"/>
      <c r="D500" s="56"/>
      <c r="E500" s="56"/>
      <c r="F500" s="56"/>
      <c r="G500" s="56"/>
      <c r="H500" s="56"/>
      <c r="I500" s="56"/>
      <c r="J500" s="72" t="str">
        <f t="shared" si="15"/>
        <v/>
      </c>
      <c r="K500" s="56"/>
      <c r="L500" s="71" t="str">
        <f t="shared" si="14"/>
        <v/>
      </c>
      <c r="M500" s="71"/>
      <c r="N500" s="56"/>
      <c r="O500" s="56"/>
    </row>
    <row r="501" spans="1:15" x14ac:dyDescent="0.15">
      <c r="A501" s="56"/>
      <c r="B501" s="56"/>
      <c r="C501" s="56"/>
      <c r="D501" s="56"/>
      <c r="E501" s="56"/>
      <c r="F501" s="56"/>
      <c r="G501" s="56"/>
      <c r="H501" s="56"/>
      <c r="I501" s="56"/>
      <c r="J501" s="72" t="str">
        <f t="shared" si="15"/>
        <v/>
      </c>
      <c r="K501" s="56"/>
      <c r="L501" s="71" t="str">
        <f t="shared" si="14"/>
        <v/>
      </c>
      <c r="M501" s="71"/>
      <c r="N501" s="56"/>
      <c r="O501" s="56"/>
    </row>
  </sheetData>
  <mergeCells count="3">
    <mergeCell ref="N1:O1"/>
    <mergeCell ref="B1:I1"/>
    <mergeCell ref="P1:Q1"/>
  </mergeCells>
  <phoneticPr fontId="2" type="noConversion"/>
  <conditionalFormatting sqref="A1:M1048576">
    <cfRule type="expression" dxfId="2" priority="4">
      <formula>A1&lt;&gt;""</formula>
    </cfRule>
  </conditionalFormatting>
  <conditionalFormatting sqref="V1:AX32">
    <cfRule type="expression" dxfId="1" priority="2">
      <formula>V$2&lt;&gt;""</formula>
    </cfRule>
  </conditionalFormatting>
  <conditionalFormatting sqref="AB35">
    <cfRule type="expression" dxfId="0" priority="1">
      <formula>AB$2&lt;&gt;""</formula>
    </cfRule>
  </conditionalFormatting>
  <pageMargins left="0.39370078740157483" right="0.39370078740157483" top="0.19685039370078741" bottom="0.19685039370078741" header="0.31496062992125984" footer="0.31496062992125984"/>
  <pageSetup paperSize="9" orientation="portrait" horizontalDpi="360" verticalDpi="360" r:id="rId1"/>
  <headerFooter>
    <oddHeader xml:space="preserve">&amp;R       
&amp;7  &amp;P         &amp;N    .
               &amp;P     &amp;N.
</oddHead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1A8D6-4578-4DFE-9498-A3E8A25D2FE3}">
  <sheetPr codeName="Sheet32"/>
  <dimension ref="B1:AM44"/>
  <sheetViews>
    <sheetView showGridLines="0" tabSelected="1" view="pageBreakPreview" zoomScale="115" zoomScaleNormal="160" zoomScaleSheetLayoutView="115" workbookViewId="0">
      <selection activeCell="AB15" sqref="AB15:AH15"/>
    </sheetView>
  </sheetViews>
  <sheetFormatPr defaultColWidth="3.33203125" defaultRowHeight="14.1" customHeight="1" x14ac:dyDescent="0.15"/>
  <cols>
    <col min="1" max="34" width="3.33203125" style="9" customWidth="1"/>
    <col min="35" max="16384" width="3.33203125" style="9"/>
  </cols>
  <sheetData>
    <row r="1" spans="2:39" ht="24.95" customHeight="1" x14ac:dyDescent="0.15">
      <c r="B1" s="186" t="s">
        <v>50</v>
      </c>
      <c r="C1" s="187"/>
      <c r="D1" s="187"/>
      <c r="E1" s="187"/>
      <c r="F1" s="187"/>
      <c r="G1" s="187"/>
      <c r="H1" s="187"/>
      <c r="I1" s="187"/>
      <c r="J1" s="188"/>
      <c r="K1" s="195" t="s">
        <v>48</v>
      </c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7"/>
      <c r="W1" s="111" t="str">
        <f>项目名称</f>
        <v>江苏索普化工股份有限公司
甲醇初期雨水池进口阀门井加装提升泵</v>
      </c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3"/>
      <c r="AI1" s="47" t="s">
        <v>165</v>
      </c>
    </row>
    <row r="2" spans="2:39" ht="20.100000000000001" customHeight="1" x14ac:dyDescent="0.15">
      <c r="B2" s="189"/>
      <c r="C2" s="190"/>
      <c r="D2" s="190"/>
      <c r="E2" s="190"/>
      <c r="F2" s="190"/>
      <c r="G2" s="190"/>
      <c r="H2" s="190"/>
      <c r="I2" s="190"/>
      <c r="J2" s="191"/>
      <c r="K2" s="10" t="s">
        <v>98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4" t="s">
        <v>2</v>
      </c>
      <c r="X2" s="115"/>
      <c r="Y2" s="115"/>
      <c r="Z2" s="116" t="str">
        <f>工程号</f>
        <v>202501-88</v>
      </c>
      <c r="AA2" s="117"/>
      <c r="AB2" s="118"/>
      <c r="AC2" s="119" t="s">
        <v>3</v>
      </c>
      <c r="AD2" s="120"/>
      <c r="AE2" s="121"/>
      <c r="AF2" s="116" t="str">
        <f>IF(主项号&lt;&gt;0,主项号,"")</f>
        <v/>
      </c>
      <c r="AG2" s="117"/>
      <c r="AH2" s="122"/>
    </row>
    <row r="3" spans="2:39" ht="20.100000000000001" customHeight="1" x14ac:dyDescent="0.15">
      <c r="B3" s="189"/>
      <c r="C3" s="190"/>
      <c r="D3" s="190"/>
      <c r="E3" s="190"/>
      <c r="F3" s="190"/>
      <c r="G3" s="190"/>
      <c r="H3" s="190"/>
      <c r="I3" s="190"/>
      <c r="J3" s="191"/>
      <c r="K3" s="12" t="s">
        <v>548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23" t="s">
        <v>87</v>
      </c>
      <c r="X3" s="120"/>
      <c r="Y3" s="120"/>
      <c r="Z3" s="124" t="str">
        <f>工程号&amp;"-"&amp;主项号&amp;"K03-44/0"</f>
        <v>202501-88-K03-44/0</v>
      </c>
      <c r="AA3" s="124"/>
      <c r="AB3" s="124"/>
      <c r="AC3" s="124"/>
      <c r="AD3" s="124"/>
      <c r="AE3" s="124"/>
      <c r="AF3" s="124"/>
      <c r="AG3" s="124"/>
      <c r="AH3" s="125"/>
    </row>
    <row r="4" spans="2:39" ht="20.100000000000001" customHeight="1" thickBot="1" x14ac:dyDescent="0.2">
      <c r="B4" s="192"/>
      <c r="C4" s="193"/>
      <c r="D4" s="193"/>
      <c r="E4" s="193"/>
      <c r="F4" s="193"/>
      <c r="G4" s="193"/>
      <c r="H4" s="193"/>
      <c r="I4" s="193"/>
      <c r="J4" s="194"/>
      <c r="K4" s="81" t="s">
        <v>4</v>
      </c>
      <c r="L4" s="84"/>
      <c r="M4" s="85"/>
      <c r="N4" s="198"/>
      <c r="O4" s="199"/>
      <c r="P4" s="199"/>
      <c r="Q4" s="199"/>
      <c r="R4" s="199"/>
      <c r="S4" s="199"/>
      <c r="T4" s="199"/>
      <c r="U4" s="199"/>
      <c r="V4" s="200"/>
      <c r="W4" s="97" t="s">
        <v>94</v>
      </c>
      <c r="X4" s="84"/>
      <c r="Y4" s="85"/>
      <c r="Z4" s="132" t="str">
        <f>设计阶段</f>
        <v>施工图</v>
      </c>
      <c r="AA4" s="133"/>
      <c r="AB4" s="134"/>
      <c r="AC4" s="135" t="s">
        <v>5</v>
      </c>
      <c r="AD4" s="135"/>
      <c r="AE4" s="135"/>
      <c r="AF4" s="136"/>
      <c r="AG4" s="136"/>
      <c r="AH4" s="137"/>
    </row>
    <row r="5" spans="2:39" s="8" customFormat="1" ht="17.100000000000001" customHeight="1" x14ac:dyDescent="0.15">
      <c r="B5" s="41" t="s">
        <v>10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40"/>
      <c r="N5" s="201" t="s">
        <v>558</v>
      </c>
      <c r="O5" s="202"/>
      <c r="P5" s="202"/>
      <c r="Q5" s="202"/>
      <c r="R5" s="202"/>
      <c r="S5" s="202"/>
      <c r="T5" s="203"/>
      <c r="U5" s="201" t="str">
        <f>IFERROR(VLOOKUP($Z$3&amp;(COLUMN()/7-1+3*INT(ROW()/40)),源数据!$A:$I,3,0),"")</f>
        <v/>
      </c>
      <c r="V5" s="202"/>
      <c r="W5" s="202"/>
      <c r="X5" s="202"/>
      <c r="Y5" s="202"/>
      <c r="Z5" s="202"/>
      <c r="AA5" s="203"/>
      <c r="AB5" s="201" t="str">
        <f>IFERROR(VLOOKUP($Z$3&amp;(COLUMN()/7-1+3*INT(ROW()/40)),源数据!$A:$I,3,0),"")</f>
        <v/>
      </c>
      <c r="AC5" s="202"/>
      <c r="AD5" s="202"/>
      <c r="AE5" s="202"/>
      <c r="AF5" s="202"/>
      <c r="AG5" s="202"/>
      <c r="AH5" s="204"/>
      <c r="AJ5" s="9"/>
      <c r="AK5" s="9"/>
      <c r="AL5" s="9"/>
      <c r="AM5" s="9"/>
    </row>
    <row r="6" spans="2:39" s="8" customFormat="1" ht="17.100000000000001" customHeight="1" x14ac:dyDescent="0.15">
      <c r="B6" s="205" t="s">
        <v>47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7"/>
      <c r="N6" s="211" t="s">
        <v>559</v>
      </c>
      <c r="O6" s="212"/>
      <c r="P6" s="212"/>
      <c r="Q6" s="212"/>
      <c r="R6" s="212"/>
      <c r="S6" s="212"/>
      <c r="T6" s="213"/>
      <c r="U6" s="211" t="str">
        <f>IFERROR(VLOOKUP($Z$3&amp;(COLUMN()/7-1+3*INT(ROW()/40)),源数据!$A:$I,4,0),"")</f>
        <v/>
      </c>
      <c r="V6" s="212"/>
      <c r="W6" s="212"/>
      <c r="X6" s="212"/>
      <c r="Y6" s="212"/>
      <c r="Z6" s="212"/>
      <c r="AA6" s="213"/>
      <c r="AB6" s="211" t="str">
        <f>IFERROR(VLOOKUP($Z$3&amp;(COLUMN()/7-1+3*INT(ROW()/40)),源数据!$A:$I,4,0),"")</f>
        <v/>
      </c>
      <c r="AC6" s="212"/>
      <c r="AD6" s="212"/>
      <c r="AE6" s="212"/>
      <c r="AF6" s="212"/>
      <c r="AG6" s="212"/>
      <c r="AH6" s="217"/>
      <c r="AJ6" s="9"/>
      <c r="AK6" s="9"/>
      <c r="AL6" s="9"/>
      <c r="AM6" s="9"/>
    </row>
    <row r="7" spans="2:39" s="8" customFormat="1" ht="17.100000000000001" customHeight="1" x14ac:dyDescent="0.15">
      <c r="B7" s="208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214"/>
      <c r="O7" s="215"/>
      <c r="P7" s="215"/>
      <c r="Q7" s="215"/>
      <c r="R7" s="215"/>
      <c r="S7" s="215"/>
      <c r="T7" s="216"/>
      <c r="U7" s="214"/>
      <c r="V7" s="215"/>
      <c r="W7" s="215"/>
      <c r="X7" s="215"/>
      <c r="Y7" s="215"/>
      <c r="Z7" s="215"/>
      <c r="AA7" s="216"/>
      <c r="AB7" s="214"/>
      <c r="AC7" s="215"/>
      <c r="AD7" s="215"/>
      <c r="AE7" s="215"/>
      <c r="AF7" s="215"/>
      <c r="AG7" s="215"/>
      <c r="AH7" s="218"/>
      <c r="AJ7" s="9"/>
      <c r="AK7" s="9"/>
      <c r="AL7" s="9"/>
      <c r="AM7" s="9"/>
    </row>
    <row r="8" spans="2:39" s="8" customFormat="1" ht="17.100000000000001" customHeight="1" x14ac:dyDescent="0.15">
      <c r="B8" s="41" t="s">
        <v>11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42"/>
      <c r="N8" s="219"/>
      <c r="O8" s="219"/>
      <c r="P8" s="219"/>
      <c r="Q8" s="219"/>
      <c r="R8" s="219"/>
      <c r="S8" s="219"/>
      <c r="T8" s="220"/>
      <c r="U8" s="219" t="str">
        <f>IFERROR(VLOOKUP($Z$3&amp;(COLUMN()/7-1+3*INT(ROW()/40)),源数据!$A:$I,5,0),"")</f>
        <v/>
      </c>
      <c r="V8" s="219"/>
      <c r="W8" s="219"/>
      <c r="X8" s="219"/>
      <c r="Y8" s="219"/>
      <c r="Z8" s="219"/>
      <c r="AA8" s="220"/>
      <c r="AB8" s="219" t="str">
        <f>IFERROR(VLOOKUP($Z$3&amp;(COLUMN()/7-1+3*INT(ROW()/40)),源数据!$A:$I,5,0),"")</f>
        <v/>
      </c>
      <c r="AC8" s="219"/>
      <c r="AD8" s="219"/>
      <c r="AE8" s="219"/>
      <c r="AF8" s="219"/>
      <c r="AG8" s="219"/>
      <c r="AH8" s="221"/>
      <c r="AJ8" s="9"/>
      <c r="AK8" s="9"/>
      <c r="AL8" s="9"/>
      <c r="AM8" s="9"/>
    </row>
    <row r="9" spans="2:39" s="8" customFormat="1" ht="17.100000000000001" customHeight="1" x14ac:dyDescent="0.15">
      <c r="B9" s="41" t="s">
        <v>12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42"/>
      <c r="N9" s="219"/>
      <c r="O9" s="185"/>
      <c r="P9" s="185"/>
      <c r="Q9" s="185"/>
      <c r="R9" s="185"/>
      <c r="S9" s="185"/>
      <c r="T9" s="96"/>
      <c r="U9" s="219" t="str">
        <f>IFERROR(VLOOKUP($Z$3&amp;(COLUMN()/7-1+3*INT(ROW()/40)),源数据!$A:$I,6,0),"")</f>
        <v/>
      </c>
      <c r="V9" s="185"/>
      <c r="W9" s="185"/>
      <c r="X9" s="185"/>
      <c r="Y9" s="185"/>
      <c r="Z9" s="185"/>
      <c r="AA9" s="96"/>
      <c r="AB9" s="219" t="str">
        <f>IFERROR(VLOOKUP($Z$3&amp;(COLUMN()/7-1+3*INT(ROW()/40)),源数据!$A:$I,6,0),"")</f>
        <v/>
      </c>
      <c r="AC9" s="185"/>
      <c r="AD9" s="185"/>
      <c r="AE9" s="185"/>
      <c r="AF9" s="185"/>
      <c r="AG9" s="185"/>
      <c r="AH9" s="222"/>
      <c r="AJ9" s="9"/>
      <c r="AK9" s="9"/>
      <c r="AL9" s="9"/>
      <c r="AM9" s="9"/>
    </row>
    <row r="10" spans="2:39" s="8" customFormat="1" ht="17.100000000000001" customHeight="1" x14ac:dyDescent="0.15">
      <c r="B10" s="35" t="s">
        <v>13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44"/>
      <c r="AJ10" s="9"/>
      <c r="AK10" s="9"/>
      <c r="AL10" s="9"/>
      <c r="AM10" s="9"/>
    </row>
    <row r="11" spans="2:39" s="8" customFormat="1" ht="17.100000000000001" customHeight="1" x14ac:dyDescent="0.15">
      <c r="B11" s="43" t="s">
        <v>88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42"/>
      <c r="N11" s="171" t="s">
        <v>549</v>
      </c>
      <c r="O11" s="172"/>
      <c r="P11" s="172"/>
      <c r="Q11" s="172"/>
      <c r="R11" s="172"/>
      <c r="S11" s="172"/>
      <c r="T11" s="173"/>
      <c r="U11" s="37"/>
      <c r="V11" s="37"/>
      <c r="W11" s="37"/>
      <c r="X11" s="37"/>
      <c r="Y11" s="37"/>
      <c r="Z11" s="37"/>
      <c r="AA11" s="42"/>
      <c r="AB11" s="37"/>
      <c r="AC11" s="37"/>
      <c r="AD11" s="37"/>
      <c r="AE11" s="37"/>
      <c r="AF11" s="37"/>
      <c r="AG11" s="37"/>
      <c r="AH11" s="39"/>
      <c r="AJ11" s="9"/>
      <c r="AK11" s="9"/>
      <c r="AL11" s="9"/>
      <c r="AM11" s="9"/>
    </row>
    <row r="12" spans="2:39" s="8" customFormat="1" ht="17.100000000000001" customHeight="1" x14ac:dyDescent="0.15">
      <c r="B12" s="41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42"/>
      <c r="N12" s="171" t="s">
        <v>201</v>
      </c>
      <c r="O12" s="172"/>
      <c r="P12" s="172"/>
      <c r="Q12" s="172"/>
      <c r="R12" s="172"/>
      <c r="S12" s="172"/>
      <c r="T12" s="173"/>
      <c r="U12" s="37"/>
      <c r="V12" s="37"/>
      <c r="W12" s="37"/>
      <c r="X12" s="37"/>
      <c r="Y12" s="37"/>
      <c r="Z12" s="37"/>
      <c r="AA12" s="42"/>
      <c r="AB12" s="37"/>
      <c r="AC12" s="37"/>
      <c r="AD12" s="37"/>
      <c r="AE12" s="37"/>
      <c r="AF12" s="37"/>
      <c r="AG12" s="37"/>
      <c r="AH12" s="39"/>
      <c r="AJ12" s="9"/>
      <c r="AK12" s="9"/>
      <c r="AL12" s="9"/>
      <c r="AM12" s="9"/>
    </row>
    <row r="13" spans="2:39" s="8" customFormat="1" ht="17.100000000000001" customHeight="1" x14ac:dyDescent="0.15">
      <c r="B13" s="41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42"/>
      <c r="N13" s="171" t="s">
        <v>546</v>
      </c>
      <c r="O13" s="172"/>
      <c r="P13" s="172"/>
      <c r="Q13" s="172"/>
      <c r="R13" s="172"/>
      <c r="S13" s="172"/>
      <c r="T13" s="173"/>
      <c r="U13" s="37"/>
      <c r="V13" s="37"/>
      <c r="W13" s="37"/>
      <c r="X13" s="37"/>
      <c r="Y13" s="37"/>
      <c r="Z13" s="37"/>
      <c r="AA13" s="42"/>
      <c r="AB13" s="37"/>
      <c r="AC13" s="37"/>
      <c r="AD13" s="37"/>
      <c r="AE13" s="37"/>
      <c r="AF13" s="37"/>
      <c r="AG13" s="37"/>
      <c r="AH13" s="39"/>
    </row>
    <row r="14" spans="2:39" s="8" customFormat="1" ht="17.100000000000001" customHeight="1" x14ac:dyDescent="0.15">
      <c r="B14" s="41" t="s">
        <v>44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42"/>
      <c r="N14" s="171" t="s">
        <v>550</v>
      </c>
      <c r="O14" s="172"/>
      <c r="P14" s="172"/>
      <c r="Q14" s="172"/>
      <c r="R14" s="172"/>
      <c r="S14" s="172"/>
      <c r="T14" s="173"/>
      <c r="U14" s="37"/>
      <c r="V14" s="37"/>
      <c r="W14" s="37"/>
      <c r="X14" s="37"/>
      <c r="Y14" s="37"/>
      <c r="Z14" s="37"/>
      <c r="AA14" s="42"/>
      <c r="AB14" s="37"/>
      <c r="AC14" s="37"/>
      <c r="AD14" s="37"/>
      <c r="AE14" s="37"/>
      <c r="AF14" s="37"/>
      <c r="AG14" s="37"/>
      <c r="AH14" s="39"/>
    </row>
    <row r="15" spans="2:39" s="8" customFormat="1" ht="17.100000000000001" customHeight="1" x14ac:dyDescent="0.15">
      <c r="B15" s="41" t="s">
        <v>95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42"/>
      <c r="N15" s="184"/>
      <c r="O15" s="185"/>
      <c r="P15" s="185"/>
      <c r="Q15" s="185"/>
      <c r="R15" s="185"/>
      <c r="S15" s="185"/>
      <c r="T15" s="96"/>
      <c r="U15" s="184"/>
      <c r="V15" s="236"/>
      <c r="W15" s="236"/>
      <c r="X15" s="236"/>
      <c r="Y15" s="236"/>
      <c r="Z15" s="236"/>
      <c r="AA15" s="236"/>
      <c r="AB15" s="184"/>
      <c r="AC15" s="236"/>
      <c r="AD15" s="236"/>
      <c r="AE15" s="236"/>
      <c r="AF15" s="236"/>
      <c r="AG15" s="236"/>
      <c r="AH15" s="237"/>
    </row>
    <row r="16" spans="2:39" s="8" customFormat="1" ht="17.100000000000001" customHeight="1" x14ac:dyDescent="0.15">
      <c r="B16" s="41" t="s">
        <v>99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42"/>
      <c r="N16" s="171" t="s">
        <v>551</v>
      </c>
      <c r="O16" s="172"/>
      <c r="P16" s="172"/>
      <c r="Q16" s="172"/>
      <c r="R16" s="172"/>
      <c r="S16" s="172"/>
      <c r="T16" s="173"/>
      <c r="U16" s="37"/>
      <c r="V16" s="37"/>
      <c r="W16" s="37"/>
      <c r="X16" s="37"/>
      <c r="Y16" s="37"/>
      <c r="Z16" s="37"/>
      <c r="AA16" s="42"/>
      <c r="AB16" s="37"/>
      <c r="AC16" s="37"/>
      <c r="AD16" s="37"/>
      <c r="AE16" s="37"/>
      <c r="AF16" s="37"/>
      <c r="AG16" s="37"/>
      <c r="AH16" s="39"/>
    </row>
    <row r="17" spans="2:34" s="8" customFormat="1" ht="17.100000000000001" customHeight="1" x14ac:dyDescent="0.15">
      <c r="B17" s="35" t="s">
        <v>96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44"/>
    </row>
    <row r="18" spans="2:34" s="8" customFormat="1" ht="17.100000000000001" customHeight="1" x14ac:dyDescent="0.15">
      <c r="B18" s="41" t="s">
        <v>16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42"/>
      <c r="N18" s="171"/>
      <c r="O18" s="172"/>
      <c r="P18" s="172"/>
      <c r="Q18" s="172"/>
      <c r="R18" s="172"/>
      <c r="S18" s="172"/>
      <c r="T18" s="173"/>
      <c r="U18" s="37"/>
      <c r="V18" s="37"/>
      <c r="W18" s="37"/>
      <c r="X18" s="37"/>
      <c r="Y18" s="37"/>
      <c r="Z18" s="37"/>
      <c r="AA18" s="42"/>
      <c r="AB18" s="37"/>
      <c r="AC18" s="37"/>
      <c r="AD18" s="37"/>
      <c r="AE18" s="37"/>
      <c r="AF18" s="37"/>
      <c r="AG18" s="37"/>
      <c r="AH18" s="39"/>
    </row>
    <row r="19" spans="2:34" s="8" customFormat="1" ht="17.100000000000001" customHeight="1" x14ac:dyDescent="0.15">
      <c r="B19" s="41" t="s">
        <v>45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42"/>
      <c r="N19" s="171" t="s">
        <v>552</v>
      </c>
      <c r="O19" s="172"/>
      <c r="P19" s="172"/>
      <c r="Q19" s="172"/>
      <c r="R19" s="172"/>
      <c r="S19" s="172"/>
      <c r="T19" s="173"/>
      <c r="U19" s="37"/>
      <c r="V19" s="37"/>
      <c r="W19" s="37"/>
      <c r="X19" s="37"/>
      <c r="Y19" s="37"/>
      <c r="Z19" s="37"/>
      <c r="AA19" s="42"/>
      <c r="AB19" s="37"/>
      <c r="AC19" s="37"/>
      <c r="AD19" s="37"/>
      <c r="AE19" s="37"/>
      <c r="AF19" s="37"/>
      <c r="AG19" s="37"/>
      <c r="AH19" s="39"/>
    </row>
    <row r="20" spans="2:34" s="8" customFormat="1" ht="17.100000000000001" customHeight="1" x14ac:dyDescent="0.15">
      <c r="B20" s="41" t="s">
        <v>31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42"/>
      <c r="N20" s="171" t="s">
        <v>553</v>
      </c>
      <c r="O20" s="172"/>
      <c r="P20" s="172"/>
      <c r="Q20" s="172"/>
      <c r="R20" s="172"/>
      <c r="S20" s="172"/>
      <c r="T20" s="173"/>
      <c r="U20" s="171"/>
      <c r="V20" s="172"/>
      <c r="W20" s="172"/>
      <c r="X20" s="172"/>
      <c r="Y20" s="172"/>
      <c r="Z20" s="172"/>
      <c r="AA20" s="173"/>
      <c r="AB20" s="234"/>
      <c r="AC20" s="234"/>
      <c r="AD20" s="234"/>
      <c r="AE20" s="234"/>
      <c r="AF20" s="234"/>
      <c r="AG20" s="234"/>
      <c r="AH20" s="260"/>
    </row>
    <row r="21" spans="2:34" s="8" customFormat="1" ht="17.100000000000001" customHeight="1" x14ac:dyDescent="0.15">
      <c r="B21" s="41" t="s">
        <v>17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42"/>
      <c r="N21" s="171"/>
      <c r="O21" s="172"/>
      <c r="P21" s="172"/>
      <c r="Q21" s="172"/>
      <c r="R21" s="172"/>
      <c r="S21" s="172"/>
      <c r="T21" s="173"/>
      <c r="U21" s="171"/>
      <c r="V21" s="172"/>
      <c r="W21" s="172"/>
      <c r="X21" s="172"/>
      <c r="Y21" s="172"/>
      <c r="Z21" s="172"/>
      <c r="AA21" s="173"/>
      <c r="AB21" s="234"/>
      <c r="AC21" s="234"/>
      <c r="AD21" s="234"/>
      <c r="AE21" s="234"/>
      <c r="AF21" s="234"/>
      <c r="AG21" s="234"/>
      <c r="AH21" s="260"/>
    </row>
    <row r="22" spans="2:34" s="8" customFormat="1" ht="17.100000000000001" customHeight="1" x14ac:dyDescent="0.15">
      <c r="B22" s="41" t="s">
        <v>18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42"/>
      <c r="N22" s="171" t="s">
        <v>554</v>
      </c>
      <c r="O22" s="172"/>
      <c r="P22" s="172"/>
      <c r="Q22" s="172"/>
      <c r="R22" s="172"/>
      <c r="S22" s="172"/>
      <c r="T22" s="173"/>
      <c r="U22" s="171"/>
      <c r="V22" s="172"/>
      <c r="W22" s="172"/>
      <c r="X22" s="172"/>
      <c r="Y22" s="172"/>
      <c r="Z22" s="172"/>
      <c r="AA22" s="173"/>
      <c r="AB22" s="234"/>
      <c r="AC22" s="234"/>
      <c r="AD22" s="234"/>
      <c r="AE22" s="234"/>
      <c r="AF22" s="234"/>
      <c r="AG22" s="234"/>
      <c r="AH22" s="260"/>
    </row>
    <row r="23" spans="2:34" s="8" customFormat="1" ht="17.100000000000001" customHeight="1" x14ac:dyDescent="0.15">
      <c r="B23" s="41" t="s">
        <v>100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2"/>
      <c r="N23" s="171" t="s">
        <v>555</v>
      </c>
      <c r="O23" s="172"/>
      <c r="P23" s="172"/>
      <c r="Q23" s="172"/>
      <c r="R23" s="172"/>
      <c r="S23" s="172"/>
      <c r="T23" s="173"/>
      <c r="U23" s="171"/>
      <c r="V23" s="172"/>
      <c r="W23" s="172"/>
      <c r="X23" s="172"/>
      <c r="Y23" s="172"/>
      <c r="Z23" s="172"/>
      <c r="AA23" s="173"/>
      <c r="AB23" s="234"/>
      <c r="AC23" s="234"/>
      <c r="AD23" s="234"/>
      <c r="AE23" s="234"/>
      <c r="AF23" s="234"/>
      <c r="AG23" s="234"/>
      <c r="AH23" s="260"/>
    </row>
    <row r="24" spans="2:34" s="8" customFormat="1" ht="17.100000000000001" customHeight="1" x14ac:dyDescent="0.15">
      <c r="B24" s="41" t="s">
        <v>101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42"/>
      <c r="N24" s="171" t="s">
        <v>556</v>
      </c>
      <c r="O24" s="172"/>
      <c r="P24" s="172"/>
      <c r="Q24" s="172"/>
      <c r="R24" s="172"/>
      <c r="S24" s="172"/>
      <c r="T24" s="173"/>
      <c r="U24" s="171"/>
      <c r="V24" s="172"/>
      <c r="W24" s="172"/>
      <c r="X24" s="172"/>
      <c r="Y24" s="172"/>
      <c r="Z24" s="172"/>
      <c r="AA24" s="173"/>
      <c r="AB24" s="234"/>
      <c r="AC24" s="234"/>
      <c r="AD24" s="234"/>
      <c r="AE24" s="234"/>
      <c r="AF24" s="234"/>
      <c r="AG24" s="234"/>
      <c r="AH24" s="260"/>
    </row>
    <row r="25" spans="2:34" s="8" customFormat="1" ht="17.100000000000001" customHeight="1" x14ac:dyDescent="0.15">
      <c r="B25" s="41" t="s">
        <v>20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42"/>
      <c r="N25" s="257" t="s">
        <v>557</v>
      </c>
      <c r="O25" s="258"/>
      <c r="P25" s="258"/>
      <c r="Q25" s="258"/>
      <c r="R25" s="258"/>
      <c r="S25" s="258"/>
      <c r="T25" s="259"/>
      <c r="U25" s="257"/>
      <c r="V25" s="258"/>
      <c r="W25" s="258"/>
      <c r="X25" s="258"/>
      <c r="Y25" s="258"/>
      <c r="Z25" s="258"/>
      <c r="AA25" s="259"/>
      <c r="AB25" s="265"/>
      <c r="AC25" s="265"/>
      <c r="AD25" s="265"/>
      <c r="AE25" s="265"/>
      <c r="AF25" s="265"/>
      <c r="AG25" s="265"/>
      <c r="AH25" s="266"/>
    </row>
    <row r="26" spans="2:34" s="8" customFormat="1" ht="17.100000000000001" customHeight="1" x14ac:dyDescent="0.15">
      <c r="B26" s="41" t="s">
        <v>102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42"/>
      <c r="N26" s="184" t="s">
        <v>401</v>
      </c>
      <c r="O26" s="236"/>
      <c r="P26" s="236"/>
      <c r="Q26" s="236"/>
      <c r="R26" s="236"/>
      <c r="S26" s="236"/>
      <c r="T26" s="255"/>
      <c r="U26" s="184"/>
      <c r="V26" s="236"/>
      <c r="W26" s="236"/>
      <c r="X26" s="236"/>
      <c r="Y26" s="236"/>
      <c r="Z26" s="236"/>
      <c r="AA26" s="255"/>
      <c r="AB26" s="234"/>
      <c r="AC26" s="234"/>
      <c r="AD26" s="234"/>
      <c r="AE26" s="234"/>
      <c r="AF26" s="234"/>
      <c r="AG26" s="234"/>
      <c r="AH26" s="260"/>
    </row>
    <row r="27" spans="2:34" s="8" customFormat="1" ht="17.100000000000001" customHeight="1" x14ac:dyDescent="0.15">
      <c r="B27" s="41" t="s">
        <v>21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42"/>
      <c r="N27" s="184" t="s">
        <v>32</v>
      </c>
      <c r="O27" s="236"/>
      <c r="P27" s="236"/>
      <c r="Q27" s="236"/>
      <c r="R27" s="236"/>
      <c r="S27" s="236"/>
      <c r="T27" s="255"/>
      <c r="U27" s="184"/>
      <c r="V27" s="236"/>
      <c r="W27" s="236"/>
      <c r="X27" s="236"/>
      <c r="Y27" s="236"/>
      <c r="Z27" s="236"/>
      <c r="AA27" s="255"/>
      <c r="AB27" s="234"/>
      <c r="AC27" s="234"/>
      <c r="AD27" s="234"/>
      <c r="AE27" s="234"/>
      <c r="AF27" s="234"/>
      <c r="AG27" s="234"/>
      <c r="AH27" s="260"/>
    </row>
    <row r="28" spans="2:34" s="8" customFormat="1" ht="17.100000000000001" customHeight="1" x14ac:dyDescent="0.15">
      <c r="B28" s="41" t="s">
        <v>22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42"/>
      <c r="N28" s="184" t="s">
        <v>19</v>
      </c>
      <c r="O28" s="236"/>
      <c r="P28" s="236"/>
      <c r="Q28" s="236"/>
      <c r="R28" s="236"/>
      <c r="S28" s="236"/>
      <c r="T28" s="255"/>
      <c r="U28" s="184"/>
      <c r="V28" s="236"/>
      <c r="W28" s="236"/>
      <c r="X28" s="236"/>
      <c r="Y28" s="236"/>
      <c r="Z28" s="236"/>
      <c r="AA28" s="255"/>
      <c r="AB28" s="234"/>
      <c r="AC28" s="234"/>
      <c r="AD28" s="234"/>
      <c r="AE28" s="234"/>
      <c r="AF28" s="234"/>
      <c r="AG28" s="234"/>
      <c r="AH28" s="260"/>
    </row>
    <row r="29" spans="2:34" s="8" customFormat="1" ht="17.100000000000001" customHeight="1" x14ac:dyDescent="0.15">
      <c r="B29" s="41" t="s">
        <v>103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42"/>
      <c r="N29" s="256" t="s">
        <v>36</v>
      </c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34"/>
      <c r="AC29" s="234"/>
      <c r="AD29" s="234"/>
      <c r="AE29" s="234"/>
      <c r="AF29" s="234"/>
      <c r="AG29" s="234"/>
      <c r="AH29" s="260"/>
    </row>
    <row r="30" spans="2:34" s="8" customFormat="1" ht="17.100000000000001" customHeight="1" x14ac:dyDescent="0.15">
      <c r="B30" s="41" t="s">
        <v>23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42"/>
      <c r="N30" s="179" t="s">
        <v>409</v>
      </c>
      <c r="O30" s="180"/>
      <c r="P30" s="180"/>
      <c r="Q30" s="180"/>
      <c r="R30" s="181" t="s">
        <v>419</v>
      </c>
      <c r="S30" s="181"/>
      <c r="T30" s="181"/>
      <c r="U30" s="179"/>
      <c r="V30" s="180"/>
      <c r="W30" s="180"/>
      <c r="X30" s="180"/>
      <c r="Y30" s="181"/>
      <c r="Z30" s="181"/>
      <c r="AA30" s="181"/>
      <c r="AB30" s="182"/>
      <c r="AC30" s="183"/>
      <c r="AD30" s="183"/>
      <c r="AE30" s="183"/>
      <c r="AF30" s="261"/>
      <c r="AG30" s="261"/>
      <c r="AH30" s="262"/>
    </row>
    <row r="31" spans="2:34" s="8" customFormat="1" ht="17.100000000000001" customHeight="1" x14ac:dyDescent="0.15">
      <c r="B31" s="41" t="s">
        <v>24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42"/>
      <c r="N31" s="174" t="s">
        <v>430</v>
      </c>
      <c r="O31" s="175"/>
      <c r="P31" s="175"/>
      <c r="Q31" s="175"/>
      <c r="R31" s="176" t="s">
        <v>417</v>
      </c>
      <c r="S31" s="176"/>
      <c r="T31" s="176"/>
      <c r="U31" s="174"/>
      <c r="V31" s="175"/>
      <c r="W31" s="175"/>
      <c r="X31" s="175"/>
      <c r="Y31" s="176"/>
      <c r="Z31" s="176"/>
      <c r="AA31" s="176"/>
      <c r="AB31" s="177"/>
      <c r="AC31" s="178"/>
      <c r="AD31" s="178"/>
      <c r="AE31" s="178"/>
      <c r="AF31" s="263"/>
      <c r="AG31" s="263"/>
      <c r="AH31" s="264"/>
    </row>
    <row r="32" spans="2:34" s="8" customFormat="1" ht="17.100000000000001" customHeight="1" x14ac:dyDescent="0.15">
      <c r="B32" s="41" t="s">
        <v>37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42"/>
      <c r="N32" s="171" t="s">
        <v>397</v>
      </c>
      <c r="O32" s="172"/>
      <c r="P32" s="172"/>
      <c r="Q32" s="172"/>
      <c r="R32" s="172"/>
      <c r="S32" s="172"/>
      <c r="T32" s="173"/>
      <c r="U32" s="37"/>
      <c r="V32" s="37"/>
      <c r="W32" s="37"/>
      <c r="X32" s="37"/>
      <c r="Y32" s="37"/>
      <c r="Z32" s="37"/>
      <c r="AA32" s="42"/>
      <c r="AB32" s="37"/>
      <c r="AC32" s="37"/>
      <c r="AD32" s="37"/>
      <c r="AE32" s="37"/>
      <c r="AF32" s="37"/>
      <c r="AG32" s="37"/>
      <c r="AH32" s="39"/>
    </row>
    <row r="33" spans="2:34" s="8" customFormat="1" ht="17.100000000000001" customHeight="1" x14ac:dyDescent="0.15">
      <c r="B33" s="41" t="s">
        <v>38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42"/>
      <c r="N33" s="37"/>
      <c r="O33" s="37"/>
      <c r="P33" s="37"/>
      <c r="Q33" s="37"/>
      <c r="R33" s="37"/>
      <c r="S33" s="37"/>
      <c r="T33" s="42"/>
      <c r="U33" s="37"/>
      <c r="V33" s="37"/>
      <c r="W33" s="37"/>
      <c r="X33" s="37"/>
      <c r="Y33" s="37"/>
      <c r="Z33" s="37"/>
      <c r="AA33" s="42"/>
      <c r="AB33" s="37"/>
      <c r="AC33" s="37"/>
      <c r="AD33" s="37"/>
      <c r="AE33" s="37"/>
      <c r="AF33" s="37"/>
      <c r="AG33" s="37"/>
      <c r="AH33" s="39"/>
    </row>
    <row r="34" spans="2:34" s="8" customFormat="1" ht="17.100000000000001" customHeight="1" x14ac:dyDescent="0.15">
      <c r="B34" s="41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42"/>
      <c r="N34" s="37"/>
      <c r="O34" s="37"/>
      <c r="P34" s="37"/>
      <c r="Q34" s="37"/>
      <c r="R34" s="37"/>
      <c r="S34" s="37"/>
      <c r="T34" s="42"/>
      <c r="U34" s="37"/>
      <c r="V34" s="37"/>
      <c r="W34" s="37"/>
      <c r="X34" s="37"/>
      <c r="Y34" s="37"/>
      <c r="Z34" s="37"/>
      <c r="AA34" s="42"/>
      <c r="AB34" s="37"/>
      <c r="AC34" s="37"/>
      <c r="AD34" s="37"/>
      <c r="AE34" s="37"/>
      <c r="AF34" s="37"/>
      <c r="AG34" s="37"/>
      <c r="AH34" s="39"/>
    </row>
    <row r="35" spans="2:34" s="8" customFormat="1" ht="17.100000000000001" customHeight="1" x14ac:dyDescent="0.15">
      <c r="B35" s="223" t="s">
        <v>43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5"/>
      <c r="N35" s="229" t="s">
        <v>560</v>
      </c>
      <c r="O35" s="230"/>
      <c r="P35" s="230"/>
      <c r="Q35" s="230"/>
      <c r="R35" s="230"/>
      <c r="S35" s="230"/>
      <c r="T35" s="231"/>
      <c r="U35" s="229"/>
      <c r="V35" s="230"/>
      <c r="W35" s="230"/>
      <c r="X35" s="230"/>
      <c r="Y35" s="230"/>
      <c r="Z35" s="230"/>
      <c r="AA35" s="231"/>
      <c r="AB35" s="229"/>
      <c r="AC35" s="230"/>
      <c r="AD35" s="230"/>
      <c r="AE35" s="230"/>
      <c r="AF35" s="230"/>
      <c r="AG35" s="230"/>
      <c r="AH35" s="232"/>
    </row>
    <row r="36" spans="2:34" s="8" customFormat="1" ht="17.100000000000001" customHeight="1" x14ac:dyDescent="0.15"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8"/>
      <c r="N36" s="233"/>
      <c r="O36" s="234"/>
      <c r="P36" s="234"/>
      <c r="Q36" s="234"/>
      <c r="R36" s="234"/>
      <c r="S36" s="234"/>
      <c r="T36" s="235"/>
      <c r="U36" s="233"/>
      <c r="V36" s="234"/>
      <c r="W36" s="234"/>
      <c r="X36" s="234"/>
      <c r="Y36" s="234"/>
      <c r="Z36" s="234"/>
      <c r="AA36" s="235"/>
      <c r="AB36" s="45"/>
      <c r="AC36" s="45"/>
      <c r="AD36" s="45"/>
      <c r="AE36" s="45"/>
      <c r="AF36" s="45"/>
      <c r="AG36" s="45"/>
      <c r="AH36" s="46"/>
    </row>
    <row r="37" spans="2:34" s="8" customFormat="1" ht="17.100000000000001" customHeight="1" x14ac:dyDescent="0.15">
      <c r="B37" s="223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4"/>
    </row>
    <row r="38" spans="2:34" s="8" customFormat="1" ht="17.100000000000001" customHeight="1" x14ac:dyDescent="0.15">
      <c r="B38" s="238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40"/>
    </row>
    <row r="39" spans="2:34" s="8" customFormat="1" ht="17.100000000000001" customHeight="1" x14ac:dyDescent="0.15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40"/>
    </row>
    <row r="40" spans="2:34" s="8" customFormat="1" ht="17.100000000000001" customHeight="1" x14ac:dyDescent="0.15">
      <c r="B40" s="241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3"/>
    </row>
    <row r="41" spans="2:34" s="8" customFormat="1" ht="17.100000000000001" customHeight="1" x14ac:dyDescent="0.15">
      <c r="B41" s="14"/>
      <c r="C41" s="15"/>
      <c r="D41" s="16"/>
      <c r="E41" s="16"/>
      <c r="F41" s="16"/>
      <c r="G41" s="16"/>
      <c r="H41" s="16"/>
      <c r="I41" s="16"/>
      <c r="J41" s="16"/>
      <c r="K41" s="17"/>
      <c r="L41" s="16"/>
      <c r="M41" s="16"/>
      <c r="N41" s="16"/>
      <c r="O41" s="16"/>
      <c r="P41" s="17"/>
      <c r="Q41" s="16"/>
      <c r="R41" s="15"/>
      <c r="S41" s="16"/>
      <c r="T41" s="16"/>
      <c r="U41" s="16"/>
      <c r="V41" s="16"/>
      <c r="W41" s="16"/>
      <c r="X41" s="17"/>
      <c r="Y41" s="16"/>
      <c r="Z41" s="16"/>
      <c r="AA41" s="17"/>
      <c r="AB41" s="16"/>
      <c r="AC41" s="16"/>
      <c r="AD41" s="16"/>
      <c r="AE41" s="16"/>
      <c r="AF41" s="17"/>
      <c r="AG41" s="16"/>
      <c r="AH41" s="18"/>
    </row>
    <row r="42" spans="2:34" s="8" customFormat="1" ht="17.100000000000001" customHeight="1" x14ac:dyDescent="0.15">
      <c r="B42" s="14"/>
      <c r="C42" s="15"/>
      <c r="D42" s="16"/>
      <c r="E42" s="16"/>
      <c r="F42" s="16"/>
      <c r="G42" s="16"/>
      <c r="H42" s="16"/>
      <c r="I42" s="16"/>
      <c r="J42" s="16"/>
      <c r="K42" s="17"/>
      <c r="L42" s="16"/>
      <c r="M42" s="16"/>
      <c r="N42" s="16"/>
      <c r="O42" s="16"/>
      <c r="P42" s="17"/>
      <c r="Q42" s="16"/>
      <c r="R42" s="15"/>
      <c r="S42" s="16"/>
      <c r="T42" s="16"/>
      <c r="U42" s="16"/>
      <c r="V42" s="16"/>
      <c r="W42" s="16"/>
      <c r="X42" s="17"/>
      <c r="Y42" s="16"/>
      <c r="Z42" s="16"/>
      <c r="AA42" s="17"/>
      <c r="AB42" s="16"/>
      <c r="AC42" s="16"/>
      <c r="AD42" s="16"/>
      <c r="AE42" s="16"/>
      <c r="AF42" s="17"/>
      <c r="AG42" s="16"/>
      <c r="AH42" s="18"/>
    </row>
    <row r="43" spans="2:34" s="8" customFormat="1" ht="17.100000000000001" customHeight="1" x14ac:dyDescent="0.15">
      <c r="B43" s="14"/>
      <c r="C43" s="15"/>
      <c r="D43" s="16"/>
      <c r="E43" s="16"/>
      <c r="F43" s="16"/>
      <c r="G43" s="16"/>
      <c r="H43" s="16"/>
      <c r="I43" s="16"/>
      <c r="J43" s="16"/>
      <c r="K43" s="17"/>
      <c r="L43" s="16"/>
      <c r="M43" s="16"/>
      <c r="N43" s="16"/>
      <c r="O43" s="16"/>
      <c r="P43" s="17"/>
      <c r="Q43" s="16"/>
      <c r="R43" s="15"/>
      <c r="S43" s="16"/>
      <c r="T43" s="16"/>
      <c r="U43" s="16"/>
      <c r="V43" s="16"/>
      <c r="W43" s="16"/>
      <c r="X43" s="17"/>
      <c r="Y43" s="16"/>
      <c r="Z43" s="16"/>
      <c r="AA43" s="17"/>
      <c r="AB43" s="16"/>
      <c r="AC43" s="16"/>
      <c r="AD43" s="16"/>
      <c r="AE43" s="16"/>
      <c r="AF43" s="17"/>
      <c r="AG43" s="16"/>
      <c r="AH43" s="18"/>
    </row>
    <row r="44" spans="2:34" s="8" customFormat="1" ht="20.100000000000001" customHeight="1" thickBot="1" x14ac:dyDescent="0.2">
      <c r="B44" s="244" t="s">
        <v>78</v>
      </c>
      <c r="C44" s="245"/>
      <c r="D44" s="246" t="s">
        <v>26</v>
      </c>
      <c r="E44" s="247"/>
      <c r="F44" s="247"/>
      <c r="G44" s="248"/>
      <c r="H44" s="248"/>
      <c r="I44" s="248"/>
      <c r="J44" s="249"/>
      <c r="K44" s="246" t="s">
        <v>27</v>
      </c>
      <c r="L44" s="247"/>
      <c r="M44" s="247"/>
      <c r="N44" s="248"/>
      <c r="O44" s="249"/>
      <c r="P44" s="246" t="s">
        <v>28</v>
      </c>
      <c r="Q44" s="250"/>
      <c r="R44" s="251"/>
      <c r="S44" s="246" t="s">
        <v>29</v>
      </c>
      <c r="T44" s="247"/>
      <c r="U44" s="247"/>
      <c r="V44" s="248"/>
      <c r="W44" s="249"/>
      <c r="X44" s="246" t="s">
        <v>28</v>
      </c>
      <c r="Y44" s="250"/>
      <c r="Z44" s="251"/>
      <c r="AA44" s="247" t="s">
        <v>30</v>
      </c>
      <c r="AB44" s="247"/>
      <c r="AC44" s="247"/>
      <c r="AD44" s="248"/>
      <c r="AE44" s="249"/>
      <c r="AF44" s="246" t="s">
        <v>28</v>
      </c>
      <c r="AG44" s="250"/>
      <c r="AH44" s="252"/>
    </row>
  </sheetData>
  <mergeCells count="99">
    <mergeCell ref="AF30:AH30"/>
    <mergeCell ref="AF31:AH31"/>
    <mergeCell ref="AB25:AH25"/>
    <mergeCell ref="AB26:AH26"/>
    <mergeCell ref="AB27:AH27"/>
    <mergeCell ref="AB28:AH28"/>
    <mergeCell ref="AB29:AH29"/>
    <mergeCell ref="AB20:AH20"/>
    <mergeCell ref="AB21:AH21"/>
    <mergeCell ref="AB22:AH22"/>
    <mergeCell ref="AB23:AH23"/>
    <mergeCell ref="AB24:AH24"/>
    <mergeCell ref="U25:AA25"/>
    <mergeCell ref="U26:AA26"/>
    <mergeCell ref="U27:AA27"/>
    <mergeCell ref="U28:AA28"/>
    <mergeCell ref="U29:AA29"/>
    <mergeCell ref="U20:AA20"/>
    <mergeCell ref="U21:AA21"/>
    <mergeCell ref="U22:AA22"/>
    <mergeCell ref="U23:AA23"/>
    <mergeCell ref="U24:AA24"/>
    <mergeCell ref="N29:T29"/>
    <mergeCell ref="N27:T27"/>
    <mergeCell ref="N20:T20"/>
    <mergeCell ref="N21:T21"/>
    <mergeCell ref="N22:T22"/>
    <mergeCell ref="N23:T23"/>
    <mergeCell ref="N24:T24"/>
    <mergeCell ref="N25:T25"/>
    <mergeCell ref="N26:T26"/>
    <mergeCell ref="U15:AA15"/>
    <mergeCell ref="AB15:AH15"/>
    <mergeCell ref="B38:AH40"/>
    <mergeCell ref="B44:C44"/>
    <mergeCell ref="D44:J44"/>
    <mergeCell ref="K44:O44"/>
    <mergeCell ref="P44:R44"/>
    <mergeCell ref="S44:W44"/>
    <mergeCell ref="X44:Z44"/>
    <mergeCell ref="AA44:AE44"/>
    <mergeCell ref="AF44:AH44"/>
    <mergeCell ref="B37:M37"/>
    <mergeCell ref="N37:T37"/>
    <mergeCell ref="U37:AA37"/>
    <mergeCell ref="AB37:AH37"/>
    <mergeCell ref="N28:T28"/>
    <mergeCell ref="B35:M36"/>
    <mergeCell ref="N35:T35"/>
    <mergeCell ref="U35:AA35"/>
    <mergeCell ref="AB35:AH35"/>
    <mergeCell ref="N36:T36"/>
    <mergeCell ref="U36:AA36"/>
    <mergeCell ref="N8:T8"/>
    <mergeCell ref="U8:AA8"/>
    <mergeCell ref="AB8:AH8"/>
    <mergeCell ref="N9:T9"/>
    <mergeCell ref="U9:AA9"/>
    <mergeCell ref="AB9:AH9"/>
    <mergeCell ref="N5:T5"/>
    <mergeCell ref="U5:AA5"/>
    <mergeCell ref="AB5:AH5"/>
    <mergeCell ref="B6:M7"/>
    <mergeCell ref="N6:T7"/>
    <mergeCell ref="U6:AA7"/>
    <mergeCell ref="AB6:AH7"/>
    <mergeCell ref="N11:T11"/>
    <mergeCell ref="N16:T16"/>
    <mergeCell ref="B1:J4"/>
    <mergeCell ref="K1:V1"/>
    <mergeCell ref="W1:AH1"/>
    <mergeCell ref="W2:Y2"/>
    <mergeCell ref="Z2:AB2"/>
    <mergeCell ref="AC2:AE2"/>
    <mergeCell ref="AF2:AH2"/>
    <mergeCell ref="W3:Y3"/>
    <mergeCell ref="Z3:AH3"/>
    <mergeCell ref="K4:M4"/>
    <mergeCell ref="N4:V4"/>
    <mergeCell ref="W4:Y4"/>
    <mergeCell ref="Z4:AB4"/>
    <mergeCell ref="AC4:AH4"/>
    <mergeCell ref="N18:T18"/>
    <mergeCell ref="N19:T19"/>
    <mergeCell ref="N14:T14"/>
    <mergeCell ref="N13:T13"/>
    <mergeCell ref="N12:T12"/>
    <mergeCell ref="N15:T15"/>
    <mergeCell ref="AB31:AE31"/>
    <mergeCell ref="N30:Q30"/>
    <mergeCell ref="R30:T30"/>
    <mergeCell ref="U30:X30"/>
    <mergeCell ref="Y30:AA30"/>
    <mergeCell ref="AB30:AE30"/>
    <mergeCell ref="N32:T32"/>
    <mergeCell ref="N31:Q31"/>
    <mergeCell ref="R31:T31"/>
    <mergeCell ref="U31:X31"/>
    <mergeCell ref="Y31:AA31"/>
  </mergeCells>
  <phoneticPr fontId="2" type="noConversion"/>
  <dataValidations count="8">
    <dataValidation type="list" allowBlank="1" showInputMessage="1" showErrorMessage="1" sqref="N27:AH27" xr:uid="{38810B07-D5BF-4420-B4F2-057D641B7D97}">
      <formula1>接口尺寸</formula1>
    </dataValidation>
    <dataValidation type="list" allowBlank="1" showInputMessage="1" showErrorMessage="1" sqref="N28:AH28" xr:uid="{88740A56-741C-4BA4-BB62-52E337AA625F}">
      <formula1>防爆等级</formula1>
    </dataValidation>
    <dataValidation type="list" allowBlank="1" showInputMessage="1" showErrorMessage="1" sqref="N30 U30 AB30" xr:uid="{007C5F2E-2295-4B53-96D9-7602CDFDFA03}">
      <formula1>法兰标准</formula1>
    </dataValidation>
    <dataValidation type="list" allowBlank="1" showInputMessage="1" showErrorMessage="1" sqref="N31 U31 AB31" xr:uid="{512F6BD3-2F3B-4D16-AFD6-04341D9D8E15}">
      <formula1>法兰尺寸</formula1>
    </dataValidation>
    <dataValidation type="list" allowBlank="1" showInputMessage="1" showErrorMessage="1" sqref="N26:AH26" xr:uid="{8EAB4517-8588-4DBF-8D4B-F66D8E1315E5}">
      <formula1>材料</formula1>
    </dataValidation>
    <dataValidation type="list" allowBlank="1" showInputMessage="1" showErrorMessage="1" sqref="N25:AH25" xr:uid="{BF475994-7C22-40F8-AAE8-AD9F48E81D99}">
      <formula1>"24VDC,220VAC,不需要外部电源"</formula1>
    </dataValidation>
    <dataValidation type="list" allowBlank="1" showInputMessage="1" showErrorMessage="1" sqref="R31:T31 Y31:AA31 AF31:AH31" xr:uid="{2598D22D-DB14-4DB5-8E25-791EE353CAF6}">
      <formula1>法兰密封面</formula1>
    </dataValidation>
    <dataValidation type="list" allowBlank="1" showInputMessage="1" showErrorMessage="1" sqref="R30:T30 Y30:AA30 AF30:AH30" xr:uid="{2F47F362-3D78-4A1C-8CE7-C2FEC43977F0}">
      <formula1>法兰等级</formula1>
    </dataValidation>
  </dataValidations>
  <hyperlinks>
    <hyperlink ref="AI1" location="索引!A1" display="返回索引" xr:uid="{CF32C7B1-29CE-488A-A3FE-BBD1C9D467EC}"/>
  </hyperlinks>
  <printOptions horizontalCentered="1" verticalCentered="1" gridLinesSet="0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Header xml:space="preserve">&amp;R       
&amp;7  &amp;P         &amp;N    .
               &amp;P     &amp;N.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B4C6ADE-150E-4C66-84CA-D1854A5FD75A}">
          <x14:formula1>
            <xm:f>源数据!$AC$2:$AC$7</xm:f>
          </x14:formula1>
          <xm:sqref>N29:AH29</xm:sqref>
        </x14:dataValidation>
        <x14:dataValidation type="list" allowBlank="1" showInputMessage="1" showErrorMessage="1" xr:uid="{55FEAEB8-FBC7-4AA1-98D3-19912CBB646B}">
          <x14:formula1>
            <xm:f>源数据!$AF$13:$AF$16</xm:f>
          </x14:formula1>
          <xm:sqref>N27:AH27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67DC9F-AF1F-4960-8002-3D44913D65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12</vt:i4>
      </vt:variant>
    </vt:vector>
  </HeadingPairs>
  <TitlesOfParts>
    <vt:vector size="16" baseType="lpstr">
      <vt:lpstr>首页</vt:lpstr>
      <vt:lpstr>索引</vt:lpstr>
      <vt:lpstr>源数据</vt:lpstr>
      <vt:lpstr>浮球(子)液位开关</vt:lpstr>
      <vt:lpstr>'浮球(子)液位开关'!Print_Area</vt:lpstr>
      <vt:lpstr>首页!Print_Area</vt:lpstr>
      <vt:lpstr>索引!Print_Area</vt:lpstr>
      <vt:lpstr>'浮球(子)液位开关'!Print_Titles</vt:lpstr>
      <vt:lpstr>版次</vt:lpstr>
      <vt:lpstr>测量管材质</vt:lpstr>
      <vt:lpstr>工程号</vt:lpstr>
      <vt:lpstr>膜片材质</vt:lpstr>
      <vt:lpstr>设计阶段</vt:lpstr>
      <vt:lpstr>图号</vt:lpstr>
      <vt:lpstr>项目名称</vt:lpstr>
      <vt:lpstr>主项号</vt:lpstr>
    </vt:vector>
  </TitlesOfParts>
  <Company>江苏索普工程科技有限公司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GJW</dc:creator>
  <cp:lastModifiedBy>龚 骏巍</cp:lastModifiedBy>
  <cp:lastPrinted>2024-03-28T07:57:11Z</cp:lastPrinted>
  <dcterms:created xsi:type="dcterms:W3CDTF">1997-06-24T06:01:25Z</dcterms:created>
  <dcterms:modified xsi:type="dcterms:W3CDTF">2025-08-07T05:48:53Z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2024-09-06T06:16:59Z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4ae770ee-cd0f-439b-aae5-2a47c9c391e5</vt:lpwstr>
  </property>
  <property fmtid="{D5CDD505-2E9C-101B-9397-08002B2CF9AE}" pid="7" name="MSIP_Label_defa4170-0d19-0005-0004-bc88714345d2_ActionId">
    <vt:lpwstr>2a58619c-435a-4ca6-877b-6aa45af2039a</vt:lpwstr>
  </property>
  <property fmtid="{D5CDD505-2E9C-101B-9397-08002B2CF9AE}" pid="8" name="MSIP_Label_defa4170-0d19-0005-0004-bc88714345d2_ContentBits">
    <vt:lpwstr>0</vt:lpwstr>
  </property>
</Properties>
</file>